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Z:\03-Verejné obstarávanie\2024\_PPA\63_PRV\urbar Liptovský Trnovec\stavba\VO\Prílohy výzvy\"/>
    </mc:Choice>
  </mc:AlternateContent>
  <xr:revisionPtr revIDLastSave="0" documentId="13_ncr:1_{A6CFF488-096C-4B70-87F5-591EC177E501}" xr6:coauthVersionLast="47" xr6:coauthVersionMax="47" xr10:uidLastSave="{00000000-0000-0000-0000-000000000000}"/>
  <bookViews>
    <workbookView xWindow="28680" yWindow="930" windowWidth="29040" windowHeight="15840" activeTab="2" xr2:uid="{00000000-000D-0000-FFFF-FFFF00000000}"/>
  </bookViews>
  <sheets>
    <sheet name="Rekapitulácia stavby" sheetId="1" r:id="rId1"/>
    <sheet name="3-24-1 - SO 01 CESTA (vet..." sheetId="2" r:id="rId2"/>
    <sheet name="3-24-2 - SO 01 CESTA (vet..." sheetId="3" r:id="rId3"/>
  </sheets>
  <definedNames>
    <definedName name="_xlnm._FilterDatabase" localSheetId="1" hidden="1">'3-24-1 - SO 01 CESTA (vet...'!$C$123:$K$181</definedName>
    <definedName name="_xlnm._FilterDatabase" localSheetId="2" hidden="1">'3-24-2 - SO 01 CESTA (vet...'!$C$122:$K$167</definedName>
    <definedName name="_xlnm.Print_Titles" localSheetId="1">'3-24-1 - SO 01 CESTA (vet...'!$123:$123</definedName>
    <definedName name="_xlnm.Print_Titles" localSheetId="2">'3-24-2 - SO 01 CESTA (vet...'!$122:$122</definedName>
    <definedName name="_xlnm.Print_Titles" localSheetId="0">'Rekapitulácia stavby'!$92:$92</definedName>
    <definedName name="_xlnm.Print_Area" localSheetId="1">'3-24-1 - SO 01 CESTA (vet...'!$C$4:$J$76,'3-24-1 - SO 01 CESTA (vet...'!$C$82:$J$105,'3-24-1 - SO 01 CESTA (vet...'!$C$111:$J$181</definedName>
    <definedName name="_xlnm.Print_Area" localSheetId="2">'3-24-2 - SO 01 CESTA (vet...'!$C$4:$J$76,'3-24-2 - SO 01 CESTA (vet...'!$C$82:$J$104,'3-24-2 - SO 01 CESTA (vet...'!$C$110:$J$167</definedName>
    <definedName name="_xlnm.Print_Area" localSheetId="0">'Rekapitulácia stavby'!$D$4:$AO$76,'Rekapitulácia stavby'!$C$82:$AQ$97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3" l="1"/>
  <c r="J36" i="3"/>
  <c r="AY96" i="1"/>
  <c r="J35" i="3"/>
  <c r="AX96" i="1"/>
  <c r="BI167" i="3"/>
  <c r="BH167" i="3"/>
  <c r="BG167" i="3"/>
  <c r="BE167" i="3"/>
  <c r="T167" i="3"/>
  <c r="R167" i="3"/>
  <c r="P167" i="3"/>
  <c r="BI166" i="3"/>
  <c r="BH166" i="3"/>
  <c r="BG166" i="3"/>
  <c r="BE166" i="3"/>
  <c r="T166" i="3"/>
  <c r="R166" i="3"/>
  <c r="P166" i="3"/>
  <c r="BI165" i="3"/>
  <c r="BH165" i="3"/>
  <c r="BG165" i="3"/>
  <c r="BE165" i="3"/>
  <c r="T165" i="3"/>
  <c r="R165" i="3"/>
  <c r="P165" i="3"/>
  <c r="BI164" i="3"/>
  <c r="BH164" i="3"/>
  <c r="BG164" i="3"/>
  <c r="BE164" i="3"/>
  <c r="T164" i="3"/>
  <c r="R164" i="3"/>
  <c r="P164" i="3"/>
  <c r="BI163" i="3"/>
  <c r="BH163" i="3"/>
  <c r="BG163" i="3"/>
  <c r="BE163" i="3"/>
  <c r="T163" i="3"/>
  <c r="R163" i="3"/>
  <c r="P163" i="3"/>
  <c r="BI162" i="3"/>
  <c r="BH162" i="3"/>
  <c r="BG162" i="3"/>
  <c r="BE162" i="3"/>
  <c r="T162" i="3"/>
  <c r="R162" i="3"/>
  <c r="P162" i="3"/>
  <c r="BI161" i="3"/>
  <c r="BH161" i="3"/>
  <c r="BG161" i="3"/>
  <c r="BE161" i="3"/>
  <c r="T161" i="3"/>
  <c r="R161" i="3"/>
  <c r="P161" i="3"/>
  <c r="BI160" i="3"/>
  <c r="BH160" i="3"/>
  <c r="BG160" i="3"/>
  <c r="BE160" i="3"/>
  <c r="T160" i="3"/>
  <c r="R160" i="3"/>
  <c r="P160" i="3"/>
  <c r="BI159" i="3"/>
  <c r="BH159" i="3"/>
  <c r="BG159" i="3"/>
  <c r="BE159" i="3"/>
  <c r="T159" i="3"/>
  <c r="R159" i="3"/>
  <c r="P159" i="3"/>
  <c r="BI158" i="3"/>
  <c r="BH158" i="3"/>
  <c r="BG158" i="3"/>
  <c r="BE158" i="3"/>
  <c r="T158" i="3"/>
  <c r="R158" i="3"/>
  <c r="P158" i="3"/>
  <c r="BI157" i="3"/>
  <c r="BH157" i="3"/>
  <c r="BG157" i="3"/>
  <c r="BE157" i="3"/>
  <c r="T157" i="3"/>
  <c r="R157" i="3"/>
  <c r="P157" i="3"/>
  <c r="BI155" i="3"/>
  <c r="BH155" i="3"/>
  <c r="BG155" i="3"/>
  <c r="BE155" i="3"/>
  <c r="T155" i="3"/>
  <c r="R155" i="3"/>
  <c r="P155" i="3"/>
  <c r="BI154" i="3"/>
  <c r="BH154" i="3"/>
  <c r="BG154" i="3"/>
  <c r="BE154" i="3"/>
  <c r="T154" i="3"/>
  <c r="R154" i="3"/>
  <c r="P154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8" i="3"/>
  <c r="BH148" i="3"/>
  <c r="BG148" i="3"/>
  <c r="BE148" i="3"/>
  <c r="T148" i="3"/>
  <c r="R148" i="3"/>
  <c r="P148" i="3"/>
  <c r="BI147" i="3"/>
  <c r="BH147" i="3"/>
  <c r="BG147" i="3"/>
  <c r="BE147" i="3"/>
  <c r="T147" i="3"/>
  <c r="R147" i="3"/>
  <c r="P147" i="3"/>
  <c r="BI145" i="3"/>
  <c r="BH145" i="3"/>
  <c r="BG145" i="3"/>
  <c r="BE145" i="3"/>
  <c r="T145" i="3"/>
  <c r="R145" i="3"/>
  <c r="P145" i="3"/>
  <c r="BI144" i="3"/>
  <c r="BH144" i="3"/>
  <c r="BG144" i="3"/>
  <c r="BE144" i="3"/>
  <c r="T144" i="3"/>
  <c r="R144" i="3"/>
  <c r="P144" i="3"/>
  <c r="BI143" i="3"/>
  <c r="BH143" i="3"/>
  <c r="BG143" i="3"/>
  <c r="BE143" i="3"/>
  <c r="T143" i="3"/>
  <c r="R143" i="3"/>
  <c r="P143" i="3"/>
  <c r="BI142" i="3"/>
  <c r="BH142" i="3"/>
  <c r="BG142" i="3"/>
  <c r="BE142" i="3"/>
  <c r="T142" i="3"/>
  <c r="R142" i="3"/>
  <c r="P142" i="3"/>
  <c r="BI140" i="3"/>
  <c r="BH140" i="3"/>
  <c r="BG140" i="3"/>
  <c r="BE140" i="3"/>
  <c r="T140" i="3"/>
  <c r="R140" i="3"/>
  <c r="P140" i="3"/>
  <c r="BI139" i="3"/>
  <c r="BH139" i="3"/>
  <c r="BG139" i="3"/>
  <c r="BE139" i="3"/>
  <c r="T139" i="3"/>
  <c r="R139" i="3"/>
  <c r="P139" i="3"/>
  <c r="BI138" i="3"/>
  <c r="BH138" i="3"/>
  <c r="BG138" i="3"/>
  <c r="BE138" i="3"/>
  <c r="T138" i="3"/>
  <c r="R138" i="3"/>
  <c r="P138" i="3"/>
  <c r="BI137" i="3"/>
  <c r="BH137" i="3"/>
  <c r="BG137" i="3"/>
  <c r="BE137" i="3"/>
  <c r="T137" i="3"/>
  <c r="R137" i="3"/>
  <c r="P137" i="3"/>
  <c r="BI135" i="3"/>
  <c r="BH135" i="3"/>
  <c r="BG135" i="3"/>
  <c r="BE135" i="3"/>
  <c r="T135" i="3"/>
  <c r="R135" i="3"/>
  <c r="P135" i="3"/>
  <c r="BI134" i="3"/>
  <c r="BH134" i="3"/>
  <c r="BG134" i="3"/>
  <c r="BE134" i="3"/>
  <c r="T134" i="3"/>
  <c r="R134" i="3"/>
  <c r="P134" i="3"/>
  <c r="BI133" i="3"/>
  <c r="BH133" i="3"/>
  <c r="BG133" i="3"/>
  <c r="BE133" i="3"/>
  <c r="T133" i="3"/>
  <c r="R133" i="3"/>
  <c r="P133" i="3"/>
  <c r="BI132" i="3"/>
  <c r="BH132" i="3"/>
  <c r="BG132" i="3"/>
  <c r="BE132" i="3"/>
  <c r="T132" i="3"/>
  <c r="R132" i="3"/>
  <c r="P132" i="3"/>
  <c r="BI131" i="3"/>
  <c r="BH131" i="3"/>
  <c r="BG131" i="3"/>
  <c r="BE131" i="3"/>
  <c r="T131" i="3"/>
  <c r="R131" i="3"/>
  <c r="P131" i="3"/>
  <c r="BI130" i="3"/>
  <c r="BH130" i="3"/>
  <c r="BG130" i="3"/>
  <c r="BE130" i="3"/>
  <c r="T130" i="3"/>
  <c r="R130" i="3"/>
  <c r="P130" i="3"/>
  <c r="BI129" i="3"/>
  <c r="BH129" i="3"/>
  <c r="BG129" i="3"/>
  <c r="BE129" i="3"/>
  <c r="T129" i="3"/>
  <c r="R129" i="3"/>
  <c r="P129" i="3"/>
  <c r="BI128" i="3"/>
  <c r="BH128" i="3"/>
  <c r="BG128" i="3"/>
  <c r="BE128" i="3"/>
  <c r="T128" i="3"/>
  <c r="R128" i="3"/>
  <c r="P128" i="3"/>
  <c r="BI127" i="3"/>
  <c r="BH127" i="3"/>
  <c r="BG127" i="3"/>
  <c r="BE127" i="3"/>
  <c r="T127" i="3"/>
  <c r="R127" i="3"/>
  <c r="P127" i="3"/>
  <c r="BI126" i="3"/>
  <c r="BH126" i="3"/>
  <c r="BG126" i="3"/>
  <c r="BE126" i="3"/>
  <c r="T126" i="3"/>
  <c r="R126" i="3"/>
  <c r="P126" i="3"/>
  <c r="J119" i="3"/>
  <c r="F119" i="3"/>
  <c r="F117" i="3"/>
  <c r="E115" i="3"/>
  <c r="J91" i="3"/>
  <c r="F91" i="3"/>
  <c r="F89" i="3"/>
  <c r="E87" i="3"/>
  <c r="J24" i="3"/>
  <c r="E24" i="3"/>
  <c r="J120" i="3" s="1"/>
  <c r="J23" i="3"/>
  <c r="J18" i="3"/>
  <c r="E18" i="3"/>
  <c r="F92" i="3" s="1"/>
  <c r="J17" i="3"/>
  <c r="J12" i="3"/>
  <c r="J89" i="3" s="1"/>
  <c r="E7" i="3"/>
  <c r="E85" i="3"/>
  <c r="J37" i="2"/>
  <c r="J36" i="2"/>
  <c r="AY95" i="1" s="1"/>
  <c r="J35" i="2"/>
  <c r="AX95" i="1"/>
  <c r="BI181" i="2"/>
  <c r="BH181" i="2"/>
  <c r="BG181" i="2"/>
  <c r="BE181" i="2"/>
  <c r="T181" i="2"/>
  <c r="T180" i="2" s="1"/>
  <c r="T179" i="2" s="1"/>
  <c r="R181" i="2"/>
  <c r="R180" i="2" s="1"/>
  <c r="R179" i="2" s="1"/>
  <c r="P181" i="2"/>
  <c r="P180" i="2"/>
  <c r="P179" i="2" s="1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8" i="2"/>
  <c r="BH148" i="2"/>
  <c r="BG148" i="2"/>
  <c r="BE148" i="2"/>
  <c r="T148" i="2"/>
  <c r="T147" i="2"/>
  <c r="R148" i="2"/>
  <c r="R147" i="2" s="1"/>
  <c r="P148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8" i="2"/>
  <c r="BH138" i="2"/>
  <c r="BG138" i="2"/>
  <c r="BE138" i="2"/>
  <c r="T138" i="2"/>
  <c r="R138" i="2"/>
  <c r="P138" i="2"/>
  <c r="BI137" i="2"/>
  <c r="BH137" i="2"/>
  <c r="BG137" i="2"/>
  <c r="BE137" i="2"/>
  <c r="T137" i="2"/>
  <c r="R137" i="2"/>
  <c r="P137" i="2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BI133" i="2"/>
  <c r="BH133" i="2"/>
  <c r="BG133" i="2"/>
  <c r="BE133" i="2"/>
  <c r="T133" i="2"/>
  <c r="R133" i="2"/>
  <c r="P133" i="2"/>
  <c r="BI132" i="2"/>
  <c r="BH132" i="2"/>
  <c r="BG132" i="2"/>
  <c r="BE132" i="2"/>
  <c r="T132" i="2"/>
  <c r="R132" i="2"/>
  <c r="P132" i="2"/>
  <c r="BI131" i="2"/>
  <c r="BH131" i="2"/>
  <c r="BG131" i="2"/>
  <c r="BE131" i="2"/>
  <c r="T131" i="2"/>
  <c r="R131" i="2"/>
  <c r="P131" i="2"/>
  <c r="BI130" i="2"/>
  <c r="BH130" i="2"/>
  <c r="BG130" i="2"/>
  <c r="BE130" i="2"/>
  <c r="T130" i="2"/>
  <c r="R130" i="2"/>
  <c r="P130" i="2"/>
  <c r="BI129" i="2"/>
  <c r="BH129" i="2"/>
  <c r="BG129" i="2"/>
  <c r="BE129" i="2"/>
  <c r="T129" i="2"/>
  <c r="R129" i="2"/>
  <c r="P129" i="2"/>
  <c r="BI128" i="2"/>
  <c r="BH128" i="2"/>
  <c r="BG128" i="2"/>
  <c r="BE128" i="2"/>
  <c r="T128" i="2"/>
  <c r="R128" i="2"/>
  <c r="P128" i="2"/>
  <c r="BI127" i="2"/>
  <c r="BH127" i="2"/>
  <c r="BG127" i="2"/>
  <c r="BE127" i="2"/>
  <c r="T127" i="2"/>
  <c r="R127" i="2"/>
  <c r="P127" i="2"/>
  <c r="J120" i="2"/>
  <c r="F120" i="2"/>
  <c r="F118" i="2"/>
  <c r="E116" i="2"/>
  <c r="J91" i="2"/>
  <c r="F91" i="2"/>
  <c r="F89" i="2"/>
  <c r="E87" i="2"/>
  <c r="J24" i="2"/>
  <c r="E24" i="2"/>
  <c r="J121" i="2" s="1"/>
  <c r="J23" i="2"/>
  <c r="J18" i="2"/>
  <c r="E18" i="2"/>
  <c r="F92" i="2" s="1"/>
  <c r="J17" i="2"/>
  <c r="J12" i="2"/>
  <c r="J118" i="2" s="1"/>
  <c r="E7" i="2"/>
  <c r="E114" i="2"/>
  <c r="L90" i="1"/>
  <c r="AM90" i="1"/>
  <c r="AM89" i="1"/>
  <c r="L89" i="1"/>
  <c r="AM87" i="1"/>
  <c r="L87" i="1"/>
  <c r="L85" i="1"/>
  <c r="L84" i="1"/>
  <c r="BK176" i="2"/>
  <c r="J166" i="2"/>
  <c r="J161" i="2"/>
  <c r="J144" i="2"/>
  <c r="J140" i="2"/>
  <c r="J133" i="2"/>
  <c r="BK128" i="2"/>
  <c r="J177" i="2"/>
  <c r="BK170" i="2"/>
  <c r="J164" i="2"/>
  <c r="BK151" i="2"/>
  <c r="BK177" i="2"/>
  <c r="J168" i="2"/>
  <c r="BK163" i="2"/>
  <c r="BK157" i="2"/>
  <c r="J151" i="2"/>
  <c r="J142" i="2"/>
  <c r="J135" i="2"/>
  <c r="J130" i="2"/>
  <c r="AS94" i="1"/>
  <c r="BK156" i="2"/>
  <c r="BK152" i="2"/>
  <c r="J137" i="2"/>
  <c r="J165" i="3"/>
  <c r="J161" i="3"/>
  <c r="BK153" i="3"/>
  <c r="J145" i="3"/>
  <c r="J140" i="3"/>
  <c r="BK134" i="3"/>
  <c r="J127" i="3"/>
  <c r="BK154" i="3"/>
  <c r="J147" i="3"/>
  <c r="J132" i="3"/>
  <c r="J167" i="3"/>
  <c r="J155" i="3"/>
  <c r="J153" i="3"/>
  <c r="BK139" i="3"/>
  <c r="BK129" i="3"/>
  <c r="J157" i="3"/>
  <c r="BK144" i="3"/>
  <c r="J134" i="3"/>
  <c r="J130" i="3"/>
  <c r="J174" i="2"/>
  <c r="BK171" i="2"/>
  <c r="J157" i="2"/>
  <c r="BK143" i="2"/>
  <c r="BK138" i="2"/>
  <c r="J134" i="2"/>
  <c r="BK130" i="2"/>
  <c r="J175" i="2"/>
  <c r="BK169" i="2"/>
  <c r="J158" i="2"/>
  <c r="BK146" i="2"/>
  <c r="J181" i="2"/>
  <c r="BK166" i="2"/>
  <c r="BK162" i="2"/>
  <c r="J153" i="2"/>
  <c r="BK144" i="2"/>
  <c r="BK141" i="2"/>
  <c r="BK134" i="2"/>
  <c r="BK129" i="2"/>
  <c r="J178" i="2"/>
  <c r="J170" i="2"/>
  <c r="BK164" i="2"/>
  <c r="BK154" i="2"/>
  <c r="J148" i="2"/>
  <c r="BK135" i="2"/>
  <c r="BK167" i="3"/>
  <c r="J164" i="3"/>
  <c r="J160" i="3"/>
  <c r="J151" i="3"/>
  <c r="J144" i="3"/>
  <c r="BK138" i="3"/>
  <c r="BK131" i="3"/>
  <c r="BK165" i="3"/>
  <c r="J150" i="3"/>
  <c r="J133" i="3"/>
  <c r="BK147" i="3"/>
  <c r="J135" i="3"/>
  <c r="BK164" i="3"/>
  <c r="BK158" i="3"/>
  <c r="J148" i="3"/>
  <c r="BK135" i="3"/>
  <c r="BK128" i="3"/>
  <c r="BK173" i="2"/>
  <c r="J172" i="2"/>
  <c r="J162" i="2"/>
  <c r="BK148" i="2"/>
  <c r="J141" i="2"/>
  <c r="J136" i="2"/>
  <c r="J129" i="2"/>
  <c r="BK178" i="2"/>
  <c r="J173" i="2"/>
  <c r="BK165" i="2"/>
  <c r="J152" i="2"/>
  <c r="BK133" i="2"/>
  <c r="BK175" i="2"/>
  <c r="J167" i="2"/>
  <c r="BK159" i="2"/>
  <c r="J156" i="2"/>
  <c r="BK145" i="2"/>
  <c r="BK140" i="2"/>
  <c r="BK132" i="2"/>
  <c r="J128" i="2"/>
  <c r="J176" i="2"/>
  <c r="BK168" i="2"/>
  <c r="J159" i="2"/>
  <c r="BK153" i="2"/>
  <c r="J146" i="2"/>
  <c r="J132" i="2"/>
  <c r="BK166" i="3"/>
  <c r="J162" i="3"/>
  <c r="BK155" i="3"/>
  <c r="BK148" i="3"/>
  <c r="J139" i="3"/>
  <c r="BK133" i="3"/>
  <c r="J128" i="3"/>
  <c r="J158" i="3"/>
  <c r="BK151" i="3"/>
  <c r="J138" i="3"/>
  <c r="J126" i="3"/>
  <c r="BK159" i="3"/>
  <c r="BK145" i="3"/>
  <c r="BK137" i="3"/>
  <c r="BK127" i="3"/>
  <c r="BK162" i="3"/>
  <c r="J154" i="3"/>
  <c r="J143" i="3"/>
  <c r="BK132" i="3"/>
  <c r="BK126" i="3"/>
  <c r="BK181" i="2"/>
  <c r="J163" i="2"/>
  <c r="J154" i="2"/>
  <c r="J145" i="2"/>
  <c r="BK142" i="2"/>
  <c r="BK137" i="2"/>
  <c r="BK131" i="2"/>
  <c r="BK174" i="2"/>
  <c r="BK172" i="2"/>
  <c r="BK161" i="2"/>
  <c r="J150" i="2"/>
  <c r="BK127" i="2"/>
  <c r="J169" i="2"/>
  <c r="J165" i="2"/>
  <c r="BK158" i="2"/>
  <c r="J155" i="2"/>
  <c r="J143" i="2"/>
  <c r="J138" i="2"/>
  <c r="J131" i="2"/>
  <c r="J127" i="2"/>
  <c r="J171" i="2"/>
  <c r="BK167" i="2"/>
  <c r="BK155" i="2"/>
  <c r="BK150" i="2"/>
  <c r="BK136" i="2"/>
  <c r="BK163" i="3"/>
  <c r="J159" i="3"/>
  <c r="BK150" i="3"/>
  <c r="BK142" i="3"/>
  <c r="J137" i="3"/>
  <c r="BK130" i="3"/>
  <c r="J163" i="3"/>
  <c r="BK152" i="3"/>
  <c r="BK143" i="3"/>
  <c r="J131" i="3"/>
  <c r="BK160" i="3"/>
  <c r="BK157" i="3"/>
  <c r="J142" i="3"/>
  <c r="J166" i="3"/>
  <c r="BK161" i="3"/>
  <c r="J152" i="3"/>
  <c r="BK140" i="3"/>
  <c r="J129" i="3"/>
  <c r="BK126" i="2" l="1"/>
  <c r="J126" i="2"/>
  <c r="J98" i="2"/>
  <c r="BK139" i="2"/>
  <c r="J139" i="2" s="1"/>
  <c r="J99" i="2" s="1"/>
  <c r="R149" i="2"/>
  <c r="R160" i="2"/>
  <c r="R125" i="3"/>
  <c r="P146" i="3"/>
  <c r="T126" i="2"/>
  <c r="T139" i="2"/>
  <c r="BK149" i="2"/>
  <c r="J149" i="2"/>
  <c r="J101" i="2" s="1"/>
  <c r="BK160" i="2"/>
  <c r="J160" i="2" s="1"/>
  <c r="J102" i="2" s="1"/>
  <c r="P125" i="3"/>
  <c r="P136" i="3"/>
  <c r="BK141" i="3"/>
  <c r="J141" i="3"/>
  <c r="J100" i="3" s="1"/>
  <c r="T141" i="3"/>
  <c r="BK149" i="3"/>
  <c r="J149" i="3"/>
  <c r="J102" i="3" s="1"/>
  <c r="BK156" i="3"/>
  <c r="J156" i="3" s="1"/>
  <c r="J103" i="3" s="1"/>
  <c r="R156" i="3"/>
  <c r="R126" i="2"/>
  <c r="R139" i="2"/>
  <c r="P149" i="2"/>
  <c r="T160" i="2"/>
  <c r="T125" i="3"/>
  <c r="T136" i="3"/>
  <c r="P141" i="3"/>
  <c r="BK146" i="3"/>
  <c r="J146" i="3"/>
  <c r="J101" i="3"/>
  <c r="T146" i="3"/>
  <c r="R149" i="3"/>
  <c r="P156" i="3"/>
  <c r="P126" i="2"/>
  <c r="P139" i="2"/>
  <c r="T149" i="2"/>
  <c r="P160" i="2"/>
  <c r="BK125" i="3"/>
  <c r="J125" i="3" s="1"/>
  <c r="J98" i="3" s="1"/>
  <c r="BK136" i="3"/>
  <c r="J136" i="3"/>
  <c r="J99" i="3" s="1"/>
  <c r="R136" i="3"/>
  <c r="R141" i="3"/>
  <c r="R146" i="3"/>
  <c r="P149" i="3"/>
  <c r="T149" i="3"/>
  <c r="T156" i="3"/>
  <c r="BK147" i="2"/>
  <c r="J147" i="2" s="1"/>
  <c r="J100" i="2" s="1"/>
  <c r="BK180" i="2"/>
  <c r="J180" i="2"/>
  <c r="J104" i="2" s="1"/>
  <c r="E113" i="3"/>
  <c r="F120" i="3"/>
  <c r="BF128" i="3"/>
  <c r="BF129" i="3"/>
  <c r="BF130" i="3"/>
  <c r="BF131" i="3"/>
  <c r="BF132" i="3"/>
  <c r="BF142" i="3"/>
  <c r="BF154" i="3"/>
  <c r="BF155" i="3"/>
  <c r="BF158" i="3"/>
  <c r="BF167" i="3"/>
  <c r="BF127" i="3"/>
  <c r="BF134" i="3"/>
  <c r="BF138" i="3"/>
  <c r="BF140" i="3"/>
  <c r="BF159" i="3"/>
  <c r="BF166" i="3"/>
  <c r="J92" i="3"/>
  <c r="J117" i="3"/>
  <c r="BF145" i="3"/>
  <c r="BF147" i="3"/>
  <c r="BF148" i="3"/>
  <c r="BF152" i="3"/>
  <c r="BF157" i="3"/>
  <c r="BF162" i="3"/>
  <c r="BF165" i="3"/>
  <c r="BF126" i="3"/>
  <c r="BF133" i="3"/>
  <c r="BF135" i="3"/>
  <c r="BF137" i="3"/>
  <c r="BF139" i="3"/>
  <c r="BF143" i="3"/>
  <c r="BF144" i="3"/>
  <c r="BF150" i="3"/>
  <c r="BF151" i="3"/>
  <c r="BF153" i="3"/>
  <c r="BF160" i="3"/>
  <c r="BF161" i="3"/>
  <c r="BF163" i="3"/>
  <c r="BF164" i="3"/>
  <c r="E85" i="2"/>
  <c r="J89" i="2"/>
  <c r="J92" i="2"/>
  <c r="BF131" i="2"/>
  <c r="BF143" i="2"/>
  <c r="BF146" i="2"/>
  <c r="BF152" i="2"/>
  <c r="BF155" i="2"/>
  <c r="BF158" i="2"/>
  <c r="BF168" i="2"/>
  <c r="BF169" i="2"/>
  <c r="BF170" i="2"/>
  <c r="BF174" i="2"/>
  <c r="BF177" i="2"/>
  <c r="F121" i="2"/>
  <c r="BF127" i="2"/>
  <c r="BF129" i="2"/>
  <c r="BF130" i="2"/>
  <c r="BF132" i="2"/>
  <c r="BF134" i="2"/>
  <c r="BF136" i="2"/>
  <c r="BF137" i="2"/>
  <c r="BF141" i="2"/>
  <c r="BF142" i="2"/>
  <c r="BF144" i="2"/>
  <c r="BF145" i="2"/>
  <c r="BF150" i="2"/>
  <c r="BF156" i="2"/>
  <c r="BF167" i="2"/>
  <c r="BF173" i="2"/>
  <c r="BF176" i="2"/>
  <c r="BF135" i="2"/>
  <c r="BF138" i="2"/>
  <c r="BF148" i="2"/>
  <c r="BF151" i="2"/>
  <c r="BF154" i="2"/>
  <c r="BF157" i="2"/>
  <c r="BF163" i="2"/>
  <c r="BF164" i="2"/>
  <c r="BF165" i="2"/>
  <c r="BF171" i="2"/>
  <c r="BF172" i="2"/>
  <c r="BF178" i="2"/>
  <c r="BF181" i="2"/>
  <c r="BF128" i="2"/>
  <c r="BF133" i="2"/>
  <c r="BF140" i="2"/>
  <c r="BF153" i="2"/>
  <c r="BF159" i="2"/>
  <c r="BF161" i="2"/>
  <c r="BF162" i="2"/>
  <c r="BF166" i="2"/>
  <c r="BF175" i="2"/>
  <c r="J33" i="2"/>
  <c r="AV95" i="1" s="1"/>
  <c r="F36" i="3"/>
  <c r="BC96" i="1"/>
  <c r="J33" i="3"/>
  <c r="AV96" i="1" s="1"/>
  <c r="F35" i="2"/>
  <c r="BB95" i="1"/>
  <c r="F37" i="2"/>
  <c r="BD95" i="1" s="1"/>
  <c r="F33" i="2"/>
  <c r="AZ95" i="1"/>
  <c r="F37" i="3"/>
  <c r="BD96" i="1" s="1"/>
  <c r="F36" i="2"/>
  <c r="BC95" i="1"/>
  <c r="F33" i="3"/>
  <c r="AZ96" i="1" s="1"/>
  <c r="F35" i="3"/>
  <c r="BB96" i="1"/>
  <c r="P124" i="3" l="1"/>
  <c r="P123" i="3"/>
  <c r="AU96" i="1"/>
  <c r="R124" i="3"/>
  <c r="R123" i="3" s="1"/>
  <c r="P125" i="2"/>
  <c r="P124" i="2"/>
  <c r="AU95" i="1"/>
  <c r="T124" i="3"/>
  <c r="T123" i="3"/>
  <c r="R125" i="2"/>
  <c r="R124" i="2"/>
  <c r="T125" i="2"/>
  <c r="T124" i="2"/>
  <c r="BK125" i="2"/>
  <c r="J125" i="2"/>
  <c r="J97" i="2" s="1"/>
  <c r="BK179" i="2"/>
  <c r="J179" i="2"/>
  <c r="J103" i="2"/>
  <c r="BK124" i="3"/>
  <c r="J124" i="3"/>
  <c r="J97" i="3"/>
  <c r="F34" i="2"/>
  <c r="BA95" i="1" s="1"/>
  <c r="BC94" i="1"/>
  <c r="W32" i="1" s="1"/>
  <c r="J34" i="2"/>
  <c r="AW95" i="1" s="1"/>
  <c r="AT95" i="1" s="1"/>
  <c r="BD94" i="1"/>
  <c r="W33" i="1"/>
  <c r="F34" i="3"/>
  <c r="BA96" i="1"/>
  <c r="BB94" i="1"/>
  <c r="AX94" i="1"/>
  <c r="AZ94" i="1"/>
  <c r="W29" i="1"/>
  <c r="J34" i="3"/>
  <c r="AW96" i="1"/>
  <c r="AT96" i="1" s="1"/>
  <c r="BK123" i="3" l="1"/>
  <c r="J123" i="3"/>
  <c r="J96" i="3"/>
  <c r="BK124" i="2"/>
  <c r="J124" i="2" s="1"/>
  <c r="J30" i="2" s="1"/>
  <c r="AG95" i="1" s="1"/>
  <c r="AU94" i="1"/>
  <c r="W31" i="1"/>
  <c r="AV94" i="1"/>
  <c r="AK29" i="1"/>
  <c r="AY94" i="1"/>
  <c r="BA94" i="1"/>
  <c r="AW94" i="1"/>
  <c r="AK30" i="1" s="1"/>
  <c r="J39" i="2" l="1"/>
  <c r="J96" i="2"/>
  <c r="AN95" i="1"/>
  <c r="J30" i="3"/>
  <c r="AG96" i="1" s="1"/>
  <c r="AG94" i="1" s="1"/>
  <c r="AK26" i="1" s="1"/>
  <c r="AK35" i="1" s="1"/>
  <c r="AT94" i="1"/>
  <c r="W30" i="1"/>
  <c r="J39" i="3" l="1"/>
  <c r="AN94" i="1"/>
  <c r="AN96" i="1"/>
</calcChain>
</file>

<file path=xl/sharedStrings.xml><?xml version="1.0" encoding="utf-8"?>
<sst xmlns="http://schemas.openxmlformats.org/spreadsheetml/2006/main" count="1679" uniqueCount="336">
  <si>
    <t>Export Komplet</t>
  </si>
  <si>
    <t/>
  </si>
  <si>
    <t>2.0</t>
  </si>
  <si>
    <t>False</t>
  </si>
  <si>
    <t>{4017a0a4-997e-4338-bd7b-06e6a31e6469}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</si>
  <si>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</si>
  <si>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</si>
  <si>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</si>
  <si>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</si>
  <si>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</si>
  <si>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</si>
  <si>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</si>
  <si>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</si>
  <si>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3-24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</si>
  <si>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</si>
  <si>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</si>
  <si>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REKONŠTRUKCIA OBSLUŽNEJ LESNEJ CESTY V LOKALITE TRNOVECKÉ HÁJE VETVY A, B, C,</t>
  </si>
  <si>
    <t>JKSO:</t>
  </si>
  <si>
    <t>KS:</t>
  </si>
  <si>
    <t>Miesto:</t>
  </si>
  <si>
    <t>Liptovský Trnovec</t>
  </si>
  <si>
    <t>Dátum:</t>
  </si>
  <si>
    <t>7. 6. 2024</t>
  </si>
  <si>
    <t>Objednávateľ:</t>
  </si>
  <si>
    <t>IČO:</t>
  </si>
  <si>
    <t>PSBU V LIPTOVSKOM TRNOVCI</t>
  </si>
  <si>
    <t>IČ DPH:</t>
  </si>
  <si>
    <t>Zhotoviteľ:</t>
  </si>
  <si>
    <t>Vyplň údaj</t>
  </si>
  <si>
    <t>Projektant:</t>
  </si>
  <si>
    <t>True</t>
  </si>
  <si>
    <t>Spracovateľ:</t>
  </si>
  <si>
    <t xml:space="preserve"> 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</si>
  <si>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</si>
  <si>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</si>
  <si>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</si>
  <si>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</si>
  <si>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</si>
  <si>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</si>
  <si>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</si>
  <si>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</si>
  <si>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</si>
  <si>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</si>
  <si>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</si>
  <si>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</si>
  <si>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</si>
  <si>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</si>
  <si>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</si>
  <si>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</si>
  <si>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</si>
  <si>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</si>
  <si>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</si>
  <si>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</si>
  <si>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</si>
  <si>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</si>
  <si>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</si>
  <si>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</si>
  <si>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</si>
  <si>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</si>
  <si>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</si>
  <si>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</si>
  <si>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</si>
  <si>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</si>
  <si>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</si>
  <si>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</si>
  <si>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</si>
  <si>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</si>
  <si>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</si>
  <si>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</si>
  <si>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</si>
  <si>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</si>
  <si>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</si>
  <si>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</si>
  <si>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</si>
  <si>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</si>
  <si>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</si>
  <si>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</si>
  <si>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</si>
  <si>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</si>
  <si>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3-24-1</t>
  </si>
  <si>
    <t>SO 01 CESTA (vetva A, B)</t>
  </si>
  <si>
    <t>STA</t>
  </si>
  <si>
    <t>1</t>
  </si>
  <si>
    <t>{22c77499-59fa-436b-9d66-93f70e0ceabb}</t>
  </si>
  <si>
    <t>3-24-2</t>
  </si>
  <si>
    <t>SO 01 CESTA (vetva C)</t>
  </si>
  <si>
    <t>{6e7f7a7e-0c2d-473e-b320-d921d165d0ce}</t>
  </si>
  <si>
    <t>KRYCÍ LIST ROZPOČTU</t>
  </si>
  <si>
    <t>Objekt:</t>
  </si>
  <si>
    <t>3-24-1 - SO 01 CESTA (vetva A, B)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</si>
  <si>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</si>
  <si>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</si>
  <si>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</si>
  <si>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</si>
  <si>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</si>
  <si>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</si>
  <si>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</si>
  <si>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</si>
  <si>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4 - Vodorovné konštrukcie</t>
  </si>
  <si>
    <t xml:space="preserve">    5 - Komunikácie</t>
  </si>
  <si>
    <t xml:space="preserve">    9 - Ostatné konštrukcie a práce-búranie</t>
  </si>
  <si>
    <t>PSV - Práce a dodávky PSV</t>
  </si>
  <si>
    <t xml:space="preserve">    762 - Konštrukcie tesárske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</si>
  <si>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</si>
  <si>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</si>
  <si>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</si>
  <si>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</si>
  <si>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</si>
  <si>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</si>
  <si>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</si>
  <si>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</si>
  <si>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</si>
  <si>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</si>
  <si>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</si>
  <si>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</si>
  <si>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</si>
  <si>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</si>
  <si>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</si>
  <si>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</si>
  <si>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</si>
  <si>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121101112</t>
  </si>
  <si>
    <t>Odstránenie ornice s premiestn. na hromady, so zložením na vzdialenosť do 100 m a do 1000 m3</t>
  </si>
  <si>
    <t>m3</t>
  </si>
  <si>
    <t>4</t>
  </si>
  <si>
    <t>2</t>
  </si>
  <si>
    <t>122301103</t>
  </si>
  <si>
    <t>Odkopávka a prekopávka v hornine 4, nad 1000 do 10000 m3</t>
  </si>
  <si>
    <t>3</t>
  </si>
  <si>
    <t>122301109</t>
  </si>
  <si>
    <t>Odkopávky a prekopávky nezapažené. Príplatok za lepivosť horniny 4</t>
  </si>
  <si>
    <t>6</t>
  </si>
  <si>
    <t>132301201</t>
  </si>
  <si>
    <t>Výkop ryhy šírky 600-2000mm hor 4 do 100 m3</t>
  </si>
  <si>
    <t>8</t>
  </si>
  <si>
    <t>5</t>
  </si>
  <si>
    <t>132301209</t>
  </si>
  <si>
    <t>Hĺbenie rýh š. nad 600 do 2 000 mm zapažených i nezapažených, s urovnaním dna Príplatok za lepivosť horniny 4</t>
  </si>
  <si>
    <t>10</t>
  </si>
  <si>
    <t>162601102</t>
  </si>
  <si>
    <t>Vodorovné premiestnenie výkopku tr.1-4 do 5000 m</t>
  </si>
  <si>
    <t>12</t>
  </si>
  <si>
    <t>7</t>
  </si>
  <si>
    <t>171101103</t>
  </si>
  <si>
    <t>Uloženie sypaniny súdržnej horniny s mierou zhutnenia nad 96 do 100 % podľa Proctor-Standard</t>
  </si>
  <si>
    <t>14</t>
  </si>
  <si>
    <t>171201203</t>
  </si>
  <si>
    <t>Uloženie sypaniny na skládky nad 1000 do 10000 m3</t>
  </si>
  <si>
    <t>16</t>
  </si>
  <si>
    <t>9</t>
  </si>
  <si>
    <t>181101102</t>
  </si>
  <si>
    <t>Úprava pláne v zárezoch v hornine 1-4 so zhutnením</t>
  </si>
  <si>
    <t>m2</t>
  </si>
  <si>
    <t>18</t>
  </si>
  <si>
    <t>181301111</t>
  </si>
  <si>
    <t>Rozprestretie ornice v rovine, plocha nad 500 m2,hr.do 100 m</t>
  </si>
  <si>
    <t>11</t>
  </si>
  <si>
    <t>183405211</t>
  </si>
  <si>
    <t>Výsev trávniku hydroosevom na ornicu</t>
  </si>
  <si>
    <t>22</t>
  </si>
  <si>
    <t>M</t>
  </si>
  <si>
    <t>0057211100</t>
  </si>
  <si>
    <t>Trávové semeno</t>
  </si>
  <si>
    <t>kg</t>
  </si>
  <si>
    <t>24</t>
  </si>
  <si>
    <t>Zakladanie</t>
  </si>
  <si>
    <t>13</t>
  </si>
  <si>
    <t>273361721</t>
  </si>
  <si>
    <t>Výstuž KARI sieť z ocele 10425</t>
  </si>
  <si>
    <t>t</t>
  </si>
  <si>
    <t>26</t>
  </si>
  <si>
    <t>274351217</t>
  </si>
  <si>
    <t>Debnenie stien základného pásov, zhotovenie-tradičné</t>
  </si>
  <si>
    <t>28</t>
  </si>
  <si>
    <t>15</t>
  </si>
  <si>
    <t>274351218</t>
  </si>
  <si>
    <t>Debnenie stien základného pásov, odstránenie-tradičné</t>
  </si>
  <si>
    <t>30</t>
  </si>
  <si>
    <t>289971212</t>
  </si>
  <si>
    <t>Zhotovenie vrstvy z geotextílie na upravenom povrchu v sklone do 1 : 5 , šírky nad 3 do 6 m</t>
  </si>
  <si>
    <t>32</t>
  </si>
  <si>
    <t>17</t>
  </si>
  <si>
    <t>6936651600</t>
  </si>
  <si>
    <t>Geotextílie netkané polypropylénové pp 500</t>
  </si>
  <si>
    <t>34</t>
  </si>
  <si>
    <t>289971313</t>
  </si>
  <si>
    <t>Zhotovenie vrstvy z geomreže TENSAR SR 110 na upravenom povrchu</t>
  </si>
  <si>
    <t>36</t>
  </si>
  <si>
    <t>19</t>
  </si>
  <si>
    <t>00118011025</t>
  </si>
  <si>
    <t>Výstužná mreža do asfaltových vrstiev 8511</t>
  </si>
  <si>
    <t>38</t>
  </si>
  <si>
    <t>Vodorovné konštrukcie</t>
  </si>
  <si>
    <t>451577877</t>
  </si>
  <si>
    <t>Podklad pod dlažbu v ploche vodorovnej alebo v sklone do 1:5 hr. od 30 do 100 mm zo štrkopiesku</t>
  </si>
  <si>
    <t>40</t>
  </si>
  <si>
    <t>Komunikácie</t>
  </si>
  <si>
    <t>21</t>
  </si>
  <si>
    <t>564851111</t>
  </si>
  <si>
    <t>Podklad zo štrkodrviny s rozprestrením a zhutnením, hr.po zhutnení 150 mm</t>
  </si>
  <si>
    <t>42</t>
  </si>
  <si>
    <t>564861111</t>
  </si>
  <si>
    <t>Podklad zo štrkodrviny s rozprestrením a zhutnením, hr.po zhutnení 200 mm</t>
  </si>
  <si>
    <t>44</t>
  </si>
  <si>
    <t>23</t>
  </si>
  <si>
    <t>565121021</t>
  </si>
  <si>
    <t>Podklad z kameniva obaleného asfaltom s rozprestrením a zhutnením tr.II., po zhutnení hr.40 mm</t>
  </si>
  <si>
    <t>46</t>
  </si>
  <si>
    <t>565161021</t>
  </si>
  <si>
    <t>Podklad z kameniva obaleného asfaltom s rozprestrením a zhutnením tr.II., po zhutnení hr.80 mm</t>
  </si>
  <si>
    <t>48</t>
  </si>
  <si>
    <t>25</t>
  </si>
  <si>
    <t>569841113</t>
  </si>
  <si>
    <t>Spevnenie krajníc alebo komun. pre peších s rozpr. a zhutnením, štrkodrvinou hr.140 mm</t>
  </si>
  <si>
    <t>50</t>
  </si>
  <si>
    <t>573211111</t>
  </si>
  <si>
    <t>Postrek asfaltový spojovací bez posypu kamenivom z cestnej emulzie v množstve od 0, 50 do 0,70 kg/m2</t>
  </si>
  <si>
    <t>52</t>
  </si>
  <si>
    <t>27</t>
  </si>
  <si>
    <t>577151213</t>
  </si>
  <si>
    <t>Betón asfaltový po zhutnení II.tr. jemnozrnný AC 8, AC 11, AC 16 (ABJ, ABS, ABH) hr.60mm</t>
  </si>
  <si>
    <t>54</t>
  </si>
  <si>
    <t>597761111</t>
  </si>
  <si>
    <t>Rigol dláždený do lôžka z betónu prostého tr.C 8/10 z betónových dosiek akejkoľvek veľkosti</t>
  </si>
  <si>
    <t>56</t>
  </si>
  <si>
    <t>29</t>
  </si>
  <si>
    <t>5922903050</t>
  </si>
  <si>
    <t>Prídlažba 50/25/8 cm, sivá</t>
  </si>
  <si>
    <t>ks</t>
  </si>
  <si>
    <t>58</t>
  </si>
  <si>
    <t>5922750700</t>
  </si>
  <si>
    <t>Tvárnica priekopová a melioračná-betónová žľabovka TBM 5-50</t>
  </si>
  <si>
    <t>60</t>
  </si>
  <si>
    <t>Ostatné konštrukcie a práce-búranie</t>
  </si>
  <si>
    <t>31</t>
  </si>
  <si>
    <t>912293111</t>
  </si>
  <si>
    <t>Osadenie a montáž smerového stĺpika z plastických hmôt na cestné zvodidlo</t>
  </si>
  <si>
    <t>62</t>
  </si>
  <si>
    <t>2868300400</t>
  </si>
  <si>
    <t>PVC-U stĺpik profilový priečkový o PN 07 biely</t>
  </si>
  <si>
    <t>m</t>
  </si>
  <si>
    <t>64</t>
  </si>
  <si>
    <t>33</t>
  </si>
  <si>
    <t>919411111</t>
  </si>
  <si>
    <t>Čelo priepustu z betónu prostého z rúr DN 300 až DN 500 mm</t>
  </si>
  <si>
    <t>66</t>
  </si>
  <si>
    <t>919411121</t>
  </si>
  <si>
    <t>Čelo priepustu z betónu prostého z rúr DN 600 až DN 800 mm</t>
  </si>
  <si>
    <t>68</t>
  </si>
  <si>
    <t>35</t>
  </si>
  <si>
    <t>919413111</t>
  </si>
  <si>
    <t>Úprava vrchu kalovej jamy z betónu prostého tr.C 16/20 priepustu</t>
  </si>
  <si>
    <t>70</t>
  </si>
  <si>
    <t>919511113</t>
  </si>
  <si>
    <t>Zhotovenie priepustu z rúr železobetónových DN 300 mm</t>
  </si>
  <si>
    <t>72</t>
  </si>
  <si>
    <t>37</t>
  </si>
  <si>
    <t>5922249600</t>
  </si>
  <si>
    <t>Rúra železobetónová pre splaškové odpadné vody TZR 14-30 Ms 30xdĺ.400xhr.steny 4,5cm</t>
  </si>
  <si>
    <t>74</t>
  </si>
  <si>
    <t>919512112</t>
  </si>
  <si>
    <t>Zhotovenie priepustu z rúr železobetónových DN 400 mm</t>
  </si>
  <si>
    <t>76</t>
  </si>
  <si>
    <t>39</t>
  </si>
  <si>
    <t>5922249800</t>
  </si>
  <si>
    <t>Rúra železobetónová pre splaškové odpadné vody TZR 14-40 Ms 40xdĺ.400xhr.steny 5,5cm</t>
  </si>
  <si>
    <t>78</t>
  </si>
  <si>
    <t>919514112</t>
  </si>
  <si>
    <t>Zhotovenie priepustu z rúr železobetónových DN 600 mm</t>
  </si>
  <si>
    <t>80</t>
  </si>
  <si>
    <t>41</t>
  </si>
  <si>
    <t>5922111200</t>
  </si>
  <si>
    <t>Rúra železobetónová pre dažďové odpadné vody TZP 3-60 Ms 60xdĺ.100xhr.steny 6,2cm</t>
  </si>
  <si>
    <t>82</t>
  </si>
  <si>
    <t>919521112</t>
  </si>
  <si>
    <t>Zhotovenie priepustu z rúr betónových DN 800 mm</t>
  </si>
  <si>
    <t>84</t>
  </si>
  <si>
    <t>43</t>
  </si>
  <si>
    <t>5922114600</t>
  </si>
  <si>
    <t>Rúra železobetónová pre dažďové vody TZP 4-80 Ms 80xdĺ.100cm</t>
  </si>
  <si>
    <t>86</t>
  </si>
  <si>
    <t>919535557</t>
  </si>
  <si>
    <t>Obetónovanie rúrového priepustu betónom jednoduchým tr.C 16/20</t>
  </si>
  <si>
    <t>88</t>
  </si>
  <si>
    <t>45</t>
  </si>
  <si>
    <t>938902103</t>
  </si>
  <si>
    <t>Čistenie priekop komunikácií o objeme nánosu nad 0, 30 do 0,50 m3/m</t>
  </si>
  <si>
    <t>90</t>
  </si>
  <si>
    <t>962022391</t>
  </si>
  <si>
    <t>Búranie muriva nadzákladového kamenného príp. zmieš. na akúkoľvek maltu,  -2,38500t</t>
  </si>
  <si>
    <t>92</t>
  </si>
  <si>
    <t>47</t>
  </si>
  <si>
    <t>969021131</t>
  </si>
  <si>
    <t>Vybúranie kanalizačného potrubia DN nad 300 mm,  -0,09300t</t>
  </si>
  <si>
    <t>94</t>
  </si>
  <si>
    <t>998225111</t>
  </si>
  <si>
    <t>Presun hmôt pre pozemnú komunikáciu a letisko s krytom asfaltovým akejkoľvek dĺžky objektu</t>
  </si>
  <si>
    <t>96</t>
  </si>
  <si>
    <t>PSV</t>
  </si>
  <si>
    <t>Práce a dodávky PSV</t>
  </si>
  <si>
    <t>762</t>
  </si>
  <si>
    <t>Konštrukcie tesárske</t>
  </si>
  <si>
    <t>49</t>
  </si>
  <si>
    <t>762963830</t>
  </si>
  <si>
    <t>Rozoberanie oplotenia bez priečnikov, s drevenými stĺpikmi z drôt. siete,  -0.01700t</t>
  </si>
  <si>
    <t>98</t>
  </si>
  <si>
    <t>3-24-2 - SO 01 CESTA (vetva C)</t>
  </si>
  <si>
    <t xml:space="preserve">    3 - Zvislé a kompletné konštrukcie</t>
  </si>
  <si>
    <t>121101113</t>
  </si>
  <si>
    <t>Odstránenie ornice s premiestn. na hromady, so zložením na vzdialenosť do 100 m a do 10000 m3</t>
  </si>
  <si>
    <t>Uloženie sypaniny do násypu súdržnej horniny s mierou zhutnenia nad 96 do 100 % podľa Proctor-Standard</t>
  </si>
  <si>
    <t>5834539700</t>
  </si>
  <si>
    <t>Štrkodrva 0-125 UN</t>
  </si>
  <si>
    <t>183405212</t>
  </si>
  <si>
    <t>Výsev trávniku hydroosevom na hlušinu</t>
  </si>
  <si>
    <t>0057217000</t>
  </si>
  <si>
    <t>Osivo kostrava lúčna</t>
  </si>
  <si>
    <t>Zhotovenie vrstvy z geomreže do asfaltových vrstiev, šírka mrežedo 3,5m na upravenom povrchu</t>
  </si>
  <si>
    <t>Zvislé a kompletné konštrukcie</t>
  </si>
  <si>
    <t>317321016</t>
  </si>
  <si>
    <t>Nadbetónovanie ríms priepustov z betónu železového tr. C 16/20 s ukotvením do jestvujúcej konštrukcie</t>
  </si>
  <si>
    <t>317353111</t>
  </si>
  <si>
    <t>Debnenie ríms múrov a valov akéhokoľvek tvaru, priamych, zaoblených alebo zakrivených-zhotovenie</t>
  </si>
  <si>
    <t>317353112</t>
  </si>
  <si>
    <t>Debnenie ríms múrov a valov akéhokoľvek tvaru, priamych, zaoblených alebo zakrivených-odstránenie</t>
  </si>
  <si>
    <t>317361015</t>
  </si>
  <si>
    <t>Výstuž KARI sieť ríms z ocele 10 425</t>
  </si>
  <si>
    <t>451317777</t>
  </si>
  <si>
    <t>Podklad pod dlažbu vodorovne alebo v sklone do 1:5 hr. 50-100mm z bet. tr. C 8/10</t>
  </si>
  <si>
    <t>564831111</t>
  </si>
  <si>
    <t>Podklad zo štrkodrviny s rozprestrením a zhutnením, hr.po zhutnení 100 mm</t>
  </si>
  <si>
    <t>5922110800</t>
  </si>
  <si>
    <t>Rúra železobetónová pre dažďové odpadné vody TZP 3-40 Ms 40xdĺ.100xhr.steny 5,5cm</t>
  </si>
  <si>
    <t>938902203</t>
  </si>
  <si>
    <t>Čistenie priepustov o objeme nánosu 0, 30-0,50 m3/m</t>
  </si>
  <si>
    <t>938909111</t>
  </si>
  <si>
    <t>Odstránenie blata, prachu alebo hlineného nánosu, z povrchu podkladu alebo krytu štrkového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</si>
</sst>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1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166" fontId="28" fillId="0" borderId="0" xfId="0" applyNumberFormat="1" applyFont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4" fontId="23" fillId="0" borderId="0" xfId="0" applyNumberFormat="1" applyFont="1"/>
    <xf numFmtId="166" fontId="31" fillId="0" borderId="12" xfId="0" applyNumberFormat="1" applyFont="1" applyBorder="1"/>
    <xf numFmtId="166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3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Alignment="1">
      <alignment horizontal="center" vertical="center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164" fontId="15" fillId="0" borderId="0" xfId="0" applyNumberFormat="1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topLeftCell="A94" workbookViewId="0">
      <selection activeCell="U26" sqref="U26"/>
    </sheetView>
  </sheetViews>
  <sheetFormatPr defaultRowHeight="14.4" x14ac:dyDescent="0.2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hidden="1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 ht="10.199999999999999" x14ac:dyDescent="0.2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" customHeight="1" x14ac:dyDescent="0.2">
      <c r="AR2" s="207" t="s">
        <v>5</v>
      </c>
      <c r="AS2" s="170"/>
      <c r="AT2" s="170"/>
      <c r="AU2" s="170"/>
      <c r="AV2" s="170"/>
      <c r="AW2" s="170"/>
      <c r="AX2" s="170"/>
      <c r="AY2" s="170"/>
      <c r="AZ2" s="170"/>
      <c r="BA2" s="170"/>
      <c r="BB2" s="170"/>
      <c r="BC2" s="170"/>
      <c r="BD2" s="170"/>
      <c r="BE2" s="170"/>
      <c r="BS2" s="13" t="s">
        <v>6</v>
      </c>
      <c r="BT2" s="13" t="s">
        <v>7</v>
      </c>
    </row>
    <row r="3" spans="1:74" ht="6.9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4.9" customHeight="1" x14ac:dyDescent="0.2">
      <c r="B4" s="16"/>
      <c r="D4" s="17" t="s">
        <v>8</v>
      </c>
      <c r="AR4" s="16"/>
      <c r="AS4" s="18" t="s">
        <v>9</v>
      </c>
      <c r="BE4" s="19" t="s">
        <v>10</v>
      </c>
      <c r="BS4" s="13" t="s">
        <v>11</v>
      </c>
    </row>
    <row r="5" spans="1:74" ht="12" customHeight="1" x14ac:dyDescent="0.2">
      <c r="B5" s="16"/>
      <c r="D5" s="20" t="s">
        <v>12</v>
      </c>
      <c r="K5" s="169" t="s">
        <v>13</v>
      </c>
      <c r="L5" s="170"/>
      <c r="M5" s="170"/>
      <c r="N5" s="170"/>
      <c r="O5" s="170"/>
      <c r="P5" s="170"/>
      <c r="Q5" s="170"/>
      <c r="R5" s="170"/>
      <c r="S5" s="170"/>
      <c r="T5" s="170"/>
      <c r="U5" s="170"/>
      <c r="V5" s="170"/>
      <c r="W5" s="170"/>
      <c r="X5" s="170"/>
      <c r="Y5" s="170"/>
      <c r="Z5" s="170"/>
      <c r="AA5" s="170"/>
      <c r="AB5" s="170"/>
      <c r="AC5" s="170"/>
      <c r="AD5" s="170"/>
      <c r="AE5" s="170"/>
      <c r="AF5" s="170"/>
      <c r="AG5" s="170"/>
      <c r="AH5" s="170"/>
      <c r="AI5" s="170"/>
      <c r="AJ5" s="170"/>
      <c r="AK5" s="170"/>
      <c r="AL5" s="170"/>
      <c r="AM5" s="170"/>
      <c r="AN5" s="170"/>
      <c r="AO5" s="170"/>
      <c r="AR5" s="16"/>
      <c r="BE5" s="166" t="s">
        <v>14</v>
      </c>
      <c r="BS5" s="13" t="s">
        <v>6</v>
      </c>
    </row>
    <row r="6" spans="1:74" ht="36.9" customHeight="1" x14ac:dyDescent="0.2">
      <c r="B6" s="16"/>
      <c r="D6" s="22" t="s">
        <v>15</v>
      </c>
      <c r="K6" s="171" t="s">
        <v>16</v>
      </c>
      <c r="L6" s="170"/>
      <c r="M6" s="170"/>
      <c r="N6" s="170"/>
      <c r="O6" s="170"/>
      <c r="P6" s="170"/>
      <c r="Q6" s="170"/>
      <c r="R6" s="170"/>
      <c r="S6" s="170"/>
      <c r="T6" s="170"/>
      <c r="U6" s="170"/>
      <c r="V6" s="170"/>
      <c r="W6" s="170"/>
      <c r="X6" s="170"/>
      <c r="Y6" s="170"/>
      <c r="Z6" s="170"/>
      <c r="AA6" s="170"/>
      <c r="AB6" s="170"/>
      <c r="AC6" s="170"/>
      <c r="AD6" s="170"/>
      <c r="AE6" s="170"/>
      <c r="AF6" s="170"/>
      <c r="AG6" s="170"/>
      <c r="AH6" s="170"/>
      <c r="AI6" s="170"/>
      <c r="AJ6" s="170"/>
      <c r="AK6" s="170"/>
      <c r="AL6" s="170"/>
      <c r="AM6" s="170"/>
      <c r="AN6" s="170"/>
      <c r="AO6" s="170"/>
      <c r="AR6" s="16"/>
      <c r="BE6" s="167"/>
      <c r="BS6" s="13" t="s">
        <v>6</v>
      </c>
    </row>
    <row r="7" spans="1:74" ht="12" customHeight="1" x14ac:dyDescent="0.2">
      <c r="B7" s="16"/>
      <c r="D7" s="23" t="s">
        <v>17</v>
      </c>
      <c r="K7" s="21" t="s">
        <v>1</v>
      </c>
      <c r="AK7" s="23" t="s">
        <v>18</v>
      </c>
      <c r="AN7" s="21" t="s">
        <v>1</v>
      </c>
      <c r="AR7" s="16"/>
      <c r="BE7" s="167"/>
      <c r="BS7" s="13" t="s">
        <v>6</v>
      </c>
    </row>
    <row r="8" spans="1:74" ht="12" customHeight="1" x14ac:dyDescent="0.2">
      <c r="B8" s="16"/>
      <c r="D8" s="23" t="s">
        <v>19</v>
      </c>
      <c r="K8" s="21" t="s">
        <v>20</v>
      </c>
      <c r="AK8" s="23" t="s">
        <v>21</v>
      </c>
      <c r="AN8" s="24" t="s">
        <v>22</v>
      </c>
      <c r="AR8" s="16"/>
      <c r="BE8" s="167"/>
      <c r="BS8" s="13" t="s">
        <v>6</v>
      </c>
    </row>
    <row r="9" spans="1:74" ht="14.4" customHeight="1" x14ac:dyDescent="0.2">
      <c r="B9" s="16"/>
      <c r="AR9" s="16"/>
      <c r="BE9" s="167"/>
      <c r="BS9" s="13" t="s">
        <v>6</v>
      </c>
    </row>
    <row r="10" spans="1:74" ht="12" customHeight="1" x14ac:dyDescent="0.2">
      <c r="B10" s="16"/>
      <c r="D10" s="23" t="s">
        <v>23</v>
      </c>
      <c r="AK10" s="23" t="s">
        <v>24</v>
      </c>
      <c r="AN10" s="21" t="s">
        <v>1</v>
      </c>
      <c r="AR10" s="16"/>
      <c r="BE10" s="167"/>
      <c r="BS10" s="13" t="s">
        <v>6</v>
      </c>
    </row>
    <row r="11" spans="1:74" ht="18.45" customHeight="1" x14ac:dyDescent="0.2">
      <c r="B11" s="16"/>
      <c r="E11" s="21" t="s">
        <v>25</v>
      </c>
      <c r="AK11" s="23" t="s">
        <v>26</v>
      </c>
      <c r="AN11" s="21" t="s">
        <v>1</v>
      </c>
      <c r="AR11" s="16"/>
      <c r="BE11" s="167"/>
      <c r="BS11" s="13" t="s">
        <v>6</v>
      </c>
    </row>
    <row r="12" spans="1:74" ht="6.9" customHeight="1" x14ac:dyDescent="0.2">
      <c r="B12" s="16"/>
      <c r="AR12" s="16"/>
      <c r="BE12" s="167"/>
      <c r="BS12" s="13" t="s">
        <v>6</v>
      </c>
    </row>
    <row r="13" spans="1:74" ht="12" customHeight="1" x14ac:dyDescent="0.2">
      <c r="B13" s="16"/>
      <c r="D13" s="23" t="s">
        <v>27</v>
      </c>
      <c r="AK13" s="23" t="s">
        <v>24</v>
      </c>
      <c r="AN13" s="25" t="s">
        <v>28</v>
      </c>
      <c r="AR13" s="16"/>
      <c r="BE13" s="167"/>
      <c r="BS13" s="13" t="s">
        <v>6</v>
      </c>
    </row>
    <row r="14" spans="1:74" ht="13.2" x14ac:dyDescent="0.2">
      <c r="B14" s="16"/>
      <c r="E14" s="172" t="s">
        <v>28</v>
      </c>
      <c r="F14" s="173"/>
      <c r="G14" s="173"/>
      <c r="H14" s="173"/>
      <c r="I14" s="173"/>
      <c r="J14" s="173"/>
      <c r="K14" s="173"/>
      <c r="L14" s="173"/>
      <c r="M14" s="173"/>
      <c r="N14" s="173"/>
      <c r="O14" s="173"/>
      <c r="P14" s="173"/>
      <c r="Q14" s="173"/>
      <c r="R14" s="173"/>
      <c r="S14" s="173"/>
      <c r="T14" s="173"/>
      <c r="U14" s="173"/>
      <c r="V14" s="173"/>
      <c r="W14" s="173"/>
      <c r="X14" s="173"/>
      <c r="Y14" s="173"/>
      <c r="Z14" s="173"/>
      <c r="AA14" s="173"/>
      <c r="AB14" s="173"/>
      <c r="AC14" s="173"/>
      <c r="AD14" s="173"/>
      <c r="AE14" s="173"/>
      <c r="AF14" s="173"/>
      <c r="AG14" s="173"/>
      <c r="AH14" s="173"/>
      <c r="AI14" s="173"/>
      <c r="AJ14" s="173"/>
      <c r="AK14" s="23" t="s">
        <v>26</v>
      </c>
      <c r="AN14" s="25" t="s">
        <v>28</v>
      </c>
      <c r="AR14" s="16"/>
      <c r="BE14" s="167"/>
      <c r="BS14" s="13" t="s">
        <v>6</v>
      </c>
    </row>
    <row r="15" spans="1:74" ht="6.9" customHeight="1" x14ac:dyDescent="0.2">
      <c r="B15" s="16"/>
      <c r="AR15" s="16"/>
      <c r="BE15" s="167"/>
      <c r="BS15" s="13" t="s">
        <v>3</v>
      </c>
    </row>
    <row r="16" spans="1:74" ht="12" customHeight="1" x14ac:dyDescent="0.2">
      <c r="B16" s="16"/>
      <c r="D16" s="23" t="s">
        <v>29</v>
      </c>
      <c r="AK16" s="23" t="s">
        <v>24</v>
      </c>
      <c r="AN16" s="21" t="s">
        <v>1</v>
      </c>
      <c r="AR16" s="16"/>
      <c r="BE16" s="167"/>
      <c r="BS16" s="13" t="s">
        <v>3</v>
      </c>
    </row>
    <row r="17" spans="2:71" ht="18.45" customHeight="1" x14ac:dyDescent="0.2">
      <c r="B17" s="16"/>
      <c r="E17" s="21"/>
      <c r="AK17" s="23" t="s">
        <v>26</v>
      </c>
      <c r="AN17" s="21" t="s">
        <v>1</v>
      </c>
      <c r="AR17" s="16"/>
      <c r="BE17" s="167"/>
      <c r="BS17" s="13" t="s">
        <v>30</v>
      </c>
    </row>
    <row r="18" spans="2:71" ht="6.9" customHeight="1" x14ac:dyDescent="0.2">
      <c r="B18" s="16"/>
      <c r="AR18" s="16"/>
      <c r="BE18" s="167"/>
      <c r="BS18" s="13" t="s">
        <v>6</v>
      </c>
    </row>
    <row r="19" spans="2:71" ht="12" customHeight="1" x14ac:dyDescent="0.2">
      <c r="B19" s="16"/>
      <c r="D19" s="23" t="s">
        <v>31</v>
      </c>
      <c r="AK19" s="23" t="s">
        <v>24</v>
      </c>
      <c r="AN19" s="21" t="s">
        <v>1</v>
      </c>
      <c r="AR19" s="16"/>
      <c r="BE19" s="167"/>
      <c r="BS19" s="13" t="s">
        <v>6</v>
      </c>
    </row>
    <row r="20" spans="2:71" ht="18.45" customHeight="1" x14ac:dyDescent="0.2">
      <c r="B20" s="16"/>
      <c r="E20" s="21" t="s">
        <v>32</v>
      </c>
      <c r="AK20" s="23" t="s">
        <v>26</v>
      </c>
      <c r="AN20" s="21" t="s">
        <v>1</v>
      </c>
      <c r="AR20" s="16"/>
      <c r="BE20" s="167"/>
      <c r="BS20" s="13" t="s">
        <v>30</v>
      </c>
    </row>
    <row r="21" spans="2:71" ht="6.9" customHeight="1" x14ac:dyDescent="0.2">
      <c r="B21" s="16"/>
      <c r="AR21" s="16"/>
      <c r="BE21" s="167"/>
    </row>
    <row r="22" spans="2:71" ht="12" customHeight="1" x14ac:dyDescent="0.2">
      <c r="B22" s="16"/>
      <c r="D22" s="23" t="s">
        <v>33</v>
      </c>
      <c r="AR22" s="16"/>
      <c r="BE22" s="167"/>
    </row>
    <row r="23" spans="2:71" ht="16.5" customHeight="1" x14ac:dyDescent="0.2">
      <c r="B23" s="16"/>
      <c r="E23" s="174" t="s">
        <v>1</v>
      </c>
      <c r="F23" s="174"/>
      <c r="G23" s="174"/>
      <c r="H23" s="174"/>
      <c r="I23" s="174"/>
      <c r="J23" s="174"/>
      <c r="K23" s="174"/>
      <c r="L23" s="174"/>
      <c r="M23" s="174"/>
      <c r="N23" s="174"/>
      <c r="O23" s="174"/>
      <c r="P23" s="174"/>
      <c r="Q23" s="174"/>
      <c r="R23" s="174"/>
      <c r="S23" s="174"/>
      <c r="T23" s="174"/>
      <c r="U23" s="174"/>
      <c r="V23" s="174"/>
      <c r="W23" s="174"/>
      <c r="X23" s="174"/>
      <c r="Y23" s="174"/>
      <c r="Z23" s="174"/>
      <c r="AA23" s="174"/>
      <c r="AB23" s="174"/>
      <c r="AC23" s="174"/>
      <c r="AD23" s="174"/>
      <c r="AE23" s="174"/>
      <c r="AF23" s="174"/>
      <c r="AG23" s="174"/>
      <c r="AH23" s="174"/>
      <c r="AI23" s="174"/>
      <c r="AJ23" s="174"/>
      <c r="AK23" s="174"/>
      <c r="AL23" s="174"/>
      <c r="AM23" s="174"/>
      <c r="AN23" s="174"/>
      <c r="AR23" s="16"/>
      <c r="BE23" s="167"/>
    </row>
    <row r="24" spans="2:71" ht="6.9" customHeight="1" x14ac:dyDescent="0.2">
      <c r="B24" s="16"/>
      <c r="AR24" s="16"/>
      <c r="BE24" s="167"/>
    </row>
    <row r="25" spans="2:71" ht="6.9" customHeight="1" x14ac:dyDescent="0.2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167"/>
    </row>
    <row r="26" spans="2:71" s="1" customFormat="1" ht="25.95" customHeight="1" x14ac:dyDescent="0.2">
      <c r="B26" s="28"/>
      <c r="D26" s="29" t="s">
        <v>34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75">
        <f>ROUND(AG94,2)</f>
        <v>0</v>
      </c>
      <c r="AL26" s="176"/>
      <c r="AM26" s="176"/>
      <c r="AN26" s="176"/>
      <c r="AO26" s="176"/>
      <c r="AR26" s="28"/>
      <c r="BE26" s="167"/>
    </row>
    <row r="27" spans="2:71" s="1" customFormat="1" ht="6.9" customHeight="1" x14ac:dyDescent="0.2">
      <c r="B27" s="28"/>
      <c r="AR27" s="28"/>
      <c r="BE27" s="167"/>
    </row>
    <row r="28" spans="2:71" s="1" customFormat="1" ht="13.2" x14ac:dyDescent="0.2">
      <c r="B28" s="28"/>
      <c r="L28" s="177" t="s">
        <v>35</v>
      </c>
      <c r="M28" s="177"/>
      <c r="N28" s="177"/>
      <c r="O28" s="177"/>
      <c r="P28" s="177"/>
      <c r="W28" s="177" t="s">
        <v>36</v>
      </c>
      <c r="X28" s="177"/>
      <c r="Y28" s="177"/>
      <c r="Z28" s="177"/>
      <c r="AA28" s="177"/>
      <c r="AB28" s="177"/>
      <c r="AC28" s="177"/>
      <c r="AD28" s="177"/>
      <c r="AE28" s="177"/>
      <c r="AK28" s="177" t="s">
        <v>37</v>
      </c>
      <c r="AL28" s="177"/>
      <c r="AM28" s="177"/>
      <c r="AN28" s="177"/>
      <c r="AO28" s="177"/>
      <c r="AR28" s="28"/>
      <c r="BE28" s="167"/>
    </row>
    <row r="29" spans="2:71" s="2" customFormat="1" ht="14.4" customHeight="1" x14ac:dyDescent="0.2">
      <c r="B29" s="32"/>
      <c r="D29" s="23" t="s">
        <v>38</v>
      </c>
      <c r="F29" s="33" t="s">
        <v>39</v>
      </c>
      <c r="L29" s="180">
        <v>0.2</v>
      </c>
      <c r="M29" s="179"/>
      <c r="N29" s="179"/>
      <c r="O29" s="179"/>
      <c r="P29" s="179"/>
      <c r="Q29" s="34"/>
      <c r="R29" s="34"/>
      <c r="S29" s="34"/>
      <c r="T29" s="34"/>
      <c r="U29" s="34"/>
      <c r="V29" s="34"/>
      <c r="W29" s="178">
        <f>ROUND(AZ94, 2)</f>
        <v>0</v>
      </c>
      <c r="X29" s="179"/>
      <c r="Y29" s="179"/>
      <c r="Z29" s="179"/>
      <c r="AA29" s="179"/>
      <c r="AB29" s="179"/>
      <c r="AC29" s="179"/>
      <c r="AD29" s="179"/>
      <c r="AE29" s="179"/>
      <c r="AF29" s="34"/>
      <c r="AG29" s="34"/>
      <c r="AH29" s="34"/>
      <c r="AI29" s="34"/>
      <c r="AJ29" s="34"/>
      <c r="AK29" s="178">
        <f>ROUND(AV94, 2)</f>
        <v>0</v>
      </c>
      <c r="AL29" s="179"/>
      <c r="AM29" s="179"/>
      <c r="AN29" s="179"/>
      <c r="AO29" s="179"/>
      <c r="AP29" s="34"/>
      <c r="AQ29" s="34"/>
      <c r="AR29" s="35"/>
      <c r="AS29" s="34"/>
      <c r="AT29" s="34"/>
      <c r="AU29" s="34"/>
      <c r="AV29" s="34"/>
      <c r="AW29" s="34"/>
      <c r="AX29" s="34"/>
      <c r="AY29" s="34"/>
      <c r="AZ29" s="34"/>
      <c r="BE29" s="168"/>
    </row>
    <row r="30" spans="2:71" s="2" customFormat="1" ht="14.4" customHeight="1" x14ac:dyDescent="0.2">
      <c r="B30" s="32"/>
      <c r="F30" s="33" t="s">
        <v>40</v>
      </c>
      <c r="L30" s="180">
        <v>0.2</v>
      </c>
      <c r="M30" s="179"/>
      <c r="N30" s="179"/>
      <c r="O30" s="179"/>
      <c r="P30" s="179"/>
      <c r="Q30" s="34"/>
      <c r="R30" s="34"/>
      <c r="S30" s="34"/>
      <c r="T30" s="34"/>
      <c r="U30" s="34"/>
      <c r="V30" s="34"/>
      <c r="W30" s="178">
        <f>ROUND(BA94, 2)</f>
        <v>0</v>
      </c>
      <c r="X30" s="179"/>
      <c r="Y30" s="179"/>
      <c r="Z30" s="179"/>
      <c r="AA30" s="179"/>
      <c r="AB30" s="179"/>
      <c r="AC30" s="179"/>
      <c r="AD30" s="179"/>
      <c r="AE30" s="179"/>
      <c r="AF30" s="34"/>
      <c r="AG30" s="34"/>
      <c r="AH30" s="34"/>
      <c r="AI30" s="34"/>
      <c r="AJ30" s="34"/>
      <c r="AK30" s="178">
        <f>ROUND(AW94, 2)</f>
        <v>0</v>
      </c>
      <c r="AL30" s="179"/>
      <c r="AM30" s="179"/>
      <c r="AN30" s="179"/>
      <c r="AO30" s="179"/>
      <c r="AP30" s="34"/>
      <c r="AQ30" s="34"/>
      <c r="AR30" s="35"/>
      <c r="AS30" s="34"/>
      <c r="AT30" s="34"/>
      <c r="AU30" s="34"/>
      <c r="AV30" s="34"/>
      <c r="AW30" s="34"/>
      <c r="AX30" s="34"/>
      <c r="AY30" s="34"/>
      <c r="AZ30" s="34"/>
      <c r="BE30" s="168"/>
    </row>
    <row r="31" spans="2:71" s="2" customFormat="1" ht="14.4" hidden="1" customHeight="1" x14ac:dyDescent="0.2">
      <c r="B31" s="32"/>
      <c r="F31" s="23" t="s">
        <v>41</v>
      </c>
      <c r="L31" s="183">
        <v>0.2</v>
      </c>
      <c r="M31" s="182"/>
      <c r="N31" s="182"/>
      <c r="O31" s="182"/>
      <c r="P31" s="182"/>
      <c r="W31" s="181">
        <f>ROUND(BB94, 2)</f>
        <v>0</v>
      </c>
      <c r="X31" s="182"/>
      <c r="Y31" s="182"/>
      <c r="Z31" s="182"/>
      <c r="AA31" s="182"/>
      <c r="AB31" s="182"/>
      <c r="AC31" s="182"/>
      <c r="AD31" s="182"/>
      <c r="AE31" s="182"/>
      <c r="AK31" s="181">
        <v>0</v>
      </c>
      <c r="AL31" s="182"/>
      <c r="AM31" s="182"/>
      <c r="AN31" s="182"/>
      <c r="AO31" s="182"/>
      <c r="AR31" s="32"/>
      <c r="BE31" s="168"/>
    </row>
    <row r="32" spans="2:71" s="2" customFormat="1" ht="14.4" hidden="1" customHeight="1" x14ac:dyDescent="0.2">
      <c r="B32" s="32"/>
      <c r="F32" s="23" t="s">
        <v>42</v>
      </c>
      <c r="L32" s="183">
        <v>0.2</v>
      </c>
      <c r="M32" s="182"/>
      <c r="N32" s="182"/>
      <c r="O32" s="182"/>
      <c r="P32" s="182"/>
      <c r="W32" s="181">
        <f>ROUND(BC94, 2)</f>
        <v>0</v>
      </c>
      <c r="X32" s="182"/>
      <c r="Y32" s="182"/>
      <c r="Z32" s="182"/>
      <c r="AA32" s="182"/>
      <c r="AB32" s="182"/>
      <c r="AC32" s="182"/>
      <c r="AD32" s="182"/>
      <c r="AE32" s="182"/>
      <c r="AK32" s="181">
        <v>0</v>
      </c>
      <c r="AL32" s="182"/>
      <c r="AM32" s="182"/>
      <c r="AN32" s="182"/>
      <c r="AO32" s="182"/>
      <c r="AR32" s="32"/>
      <c r="BE32" s="168"/>
    </row>
    <row r="33" spans="2:57" s="2" customFormat="1" ht="14.4" hidden="1" customHeight="1" x14ac:dyDescent="0.2">
      <c r="B33" s="32"/>
      <c r="F33" s="33" t="s">
        <v>43</v>
      </c>
      <c r="L33" s="180">
        <v>0</v>
      </c>
      <c r="M33" s="179"/>
      <c r="N33" s="179"/>
      <c r="O33" s="179"/>
      <c r="P33" s="179"/>
      <c r="Q33" s="34"/>
      <c r="R33" s="34"/>
      <c r="S33" s="34"/>
      <c r="T33" s="34"/>
      <c r="U33" s="34"/>
      <c r="V33" s="34"/>
      <c r="W33" s="178">
        <f>ROUND(BD94, 2)</f>
        <v>0</v>
      </c>
      <c r="X33" s="179"/>
      <c r="Y33" s="179"/>
      <c r="Z33" s="179"/>
      <c r="AA33" s="179"/>
      <c r="AB33" s="179"/>
      <c r="AC33" s="179"/>
      <c r="AD33" s="179"/>
      <c r="AE33" s="179"/>
      <c r="AF33" s="34"/>
      <c r="AG33" s="34"/>
      <c r="AH33" s="34"/>
      <c r="AI33" s="34"/>
      <c r="AJ33" s="34"/>
      <c r="AK33" s="178">
        <v>0</v>
      </c>
      <c r="AL33" s="179"/>
      <c r="AM33" s="179"/>
      <c r="AN33" s="179"/>
      <c r="AO33" s="179"/>
      <c r="AP33" s="34"/>
      <c r="AQ33" s="34"/>
      <c r="AR33" s="35"/>
      <c r="AS33" s="34"/>
      <c r="AT33" s="34"/>
      <c r="AU33" s="34"/>
      <c r="AV33" s="34"/>
      <c r="AW33" s="34"/>
      <c r="AX33" s="34"/>
      <c r="AY33" s="34"/>
      <c r="AZ33" s="34"/>
      <c r="BE33" s="168"/>
    </row>
    <row r="34" spans="2:57" s="1" customFormat="1" ht="6.9" customHeight="1" x14ac:dyDescent="0.2">
      <c r="B34" s="28"/>
      <c r="AR34" s="28"/>
      <c r="BE34" s="167"/>
    </row>
    <row r="35" spans="2:57" s="1" customFormat="1" ht="25.95" customHeight="1" x14ac:dyDescent="0.2">
      <c r="B35" s="28"/>
      <c r="C35" s="36"/>
      <c r="D35" s="37" t="s">
        <v>44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45</v>
      </c>
      <c r="U35" s="38"/>
      <c r="V35" s="38"/>
      <c r="W35" s="38"/>
      <c r="X35" s="184" t="s">
        <v>46</v>
      </c>
      <c r="Y35" s="185"/>
      <c r="Z35" s="185"/>
      <c r="AA35" s="185"/>
      <c r="AB35" s="185"/>
      <c r="AC35" s="38"/>
      <c r="AD35" s="38"/>
      <c r="AE35" s="38"/>
      <c r="AF35" s="38"/>
      <c r="AG35" s="38"/>
      <c r="AH35" s="38"/>
      <c r="AI35" s="38"/>
      <c r="AJ35" s="38"/>
      <c r="AK35" s="186">
        <f>SUM(AK26:AK33)</f>
        <v>0</v>
      </c>
      <c r="AL35" s="185"/>
      <c r="AM35" s="185"/>
      <c r="AN35" s="185"/>
      <c r="AO35" s="187"/>
      <c r="AP35" s="36"/>
      <c r="AQ35" s="36"/>
      <c r="AR35" s="28"/>
    </row>
    <row r="36" spans="2:57" s="1" customFormat="1" ht="6.9" customHeight="1" x14ac:dyDescent="0.2">
      <c r="B36" s="28"/>
      <c r="AR36" s="28"/>
    </row>
    <row r="37" spans="2:57" s="1" customFormat="1" ht="14.4" customHeight="1" x14ac:dyDescent="0.2">
      <c r="B37" s="28"/>
      <c r="AR37" s="28"/>
    </row>
    <row r="38" spans="2:57" ht="14.4" customHeight="1" x14ac:dyDescent="0.2">
      <c r="B38" s="16"/>
      <c r="AR38" s="16"/>
    </row>
    <row r="39" spans="2:57" ht="14.4" customHeight="1" x14ac:dyDescent="0.2">
      <c r="B39" s="16"/>
      <c r="AR39" s="16"/>
    </row>
    <row r="40" spans="2:57" ht="14.4" customHeight="1" x14ac:dyDescent="0.2">
      <c r="B40" s="16"/>
      <c r="AR40" s="16"/>
    </row>
    <row r="41" spans="2:57" ht="14.4" customHeight="1" x14ac:dyDescent="0.2">
      <c r="B41" s="16"/>
      <c r="AR41" s="16"/>
    </row>
    <row r="42" spans="2:57" ht="14.4" customHeight="1" x14ac:dyDescent="0.2">
      <c r="B42" s="16"/>
      <c r="AR42" s="16"/>
    </row>
    <row r="43" spans="2:57" ht="14.4" customHeight="1" x14ac:dyDescent="0.2">
      <c r="B43" s="16"/>
      <c r="AR43" s="16"/>
    </row>
    <row r="44" spans="2:57" ht="14.4" customHeight="1" x14ac:dyDescent="0.2">
      <c r="B44" s="16"/>
      <c r="AR44" s="16"/>
    </row>
    <row r="45" spans="2:57" ht="14.4" customHeight="1" x14ac:dyDescent="0.2">
      <c r="B45" s="16"/>
      <c r="AR45" s="16"/>
    </row>
    <row r="46" spans="2:57" ht="14.4" customHeight="1" x14ac:dyDescent="0.2">
      <c r="B46" s="16"/>
      <c r="AR46" s="16"/>
    </row>
    <row r="47" spans="2:57" ht="14.4" customHeight="1" x14ac:dyDescent="0.2">
      <c r="B47" s="16"/>
      <c r="AR47" s="16"/>
    </row>
    <row r="48" spans="2:57" ht="14.4" customHeight="1" x14ac:dyDescent="0.2">
      <c r="B48" s="16"/>
      <c r="AR48" s="16"/>
    </row>
    <row r="49" spans="2:44" s="1" customFormat="1" ht="14.4" customHeight="1" x14ac:dyDescent="0.2">
      <c r="B49" s="28"/>
      <c r="D49" s="40" t="s">
        <v>47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48</v>
      </c>
      <c r="AI49" s="41"/>
      <c r="AJ49" s="41"/>
      <c r="AK49" s="41"/>
      <c r="AL49" s="41"/>
      <c r="AM49" s="41"/>
      <c r="AN49" s="41"/>
      <c r="AO49" s="41"/>
      <c r="AR49" s="28"/>
    </row>
    <row r="50" spans="2:44" ht="10.199999999999999" x14ac:dyDescent="0.2">
      <c r="B50" s="16"/>
      <c r="AR50" s="16"/>
    </row>
    <row r="51" spans="2:44" ht="10.199999999999999" x14ac:dyDescent="0.2">
      <c r="B51" s="16"/>
      <c r="AR51" s="16"/>
    </row>
    <row r="52" spans="2:44" ht="10.199999999999999" x14ac:dyDescent="0.2">
      <c r="B52" s="16"/>
      <c r="AR52" s="16"/>
    </row>
    <row r="53" spans="2:44" ht="10.199999999999999" x14ac:dyDescent="0.2">
      <c r="B53" s="16"/>
      <c r="AR53" s="16"/>
    </row>
    <row r="54" spans="2:44" ht="10.199999999999999" x14ac:dyDescent="0.2">
      <c r="B54" s="16"/>
      <c r="AR54" s="16"/>
    </row>
    <row r="55" spans="2:44" ht="10.199999999999999" x14ac:dyDescent="0.2">
      <c r="B55" s="16"/>
      <c r="AR55" s="16"/>
    </row>
    <row r="56" spans="2:44" ht="10.199999999999999" x14ac:dyDescent="0.2">
      <c r="B56" s="16"/>
      <c r="AR56" s="16"/>
    </row>
    <row r="57" spans="2:44" ht="10.199999999999999" x14ac:dyDescent="0.2">
      <c r="B57" s="16"/>
      <c r="AR57" s="16"/>
    </row>
    <row r="58" spans="2:44" ht="10.199999999999999" x14ac:dyDescent="0.2">
      <c r="B58" s="16"/>
      <c r="AR58" s="16"/>
    </row>
    <row r="59" spans="2:44" ht="10.199999999999999" x14ac:dyDescent="0.2">
      <c r="B59" s="16"/>
      <c r="AR59" s="16"/>
    </row>
    <row r="60" spans="2:44" s="1" customFormat="1" ht="13.2" x14ac:dyDescent="0.2">
      <c r="B60" s="28"/>
      <c r="D60" s="42" t="s">
        <v>49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42" t="s">
        <v>50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42" t="s">
        <v>49</v>
      </c>
      <c r="AI60" s="30"/>
      <c r="AJ60" s="30"/>
      <c r="AK60" s="30"/>
      <c r="AL60" s="30"/>
      <c r="AM60" s="42" t="s">
        <v>50</v>
      </c>
      <c r="AN60" s="30"/>
      <c r="AO60" s="30"/>
      <c r="AR60" s="28"/>
    </row>
    <row r="61" spans="2:44" ht="10.199999999999999" x14ac:dyDescent="0.2">
      <c r="B61" s="16"/>
      <c r="AR61" s="16"/>
    </row>
    <row r="62" spans="2:44" ht="10.199999999999999" x14ac:dyDescent="0.2">
      <c r="B62" s="16"/>
      <c r="AR62" s="16"/>
    </row>
    <row r="63" spans="2:44" ht="10.199999999999999" x14ac:dyDescent="0.2">
      <c r="B63" s="16"/>
      <c r="AR63" s="16"/>
    </row>
    <row r="64" spans="2:44" s="1" customFormat="1" ht="13.2" x14ac:dyDescent="0.2">
      <c r="B64" s="28"/>
      <c r="D64" s="40" t="s">
        <v>51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52</v>
      </c>
      <c r="AI64" s="41"/>
      <c r="AJ64" s="41"/>
      <c r="AK64" s="41"/>
      <c r="AL64" s="41"/>
      <c r="AM64" s="41"/>
      <c r="AN64" s="41"/>
      <c r="AO64" s="41"/>
      <c r="AR64" s="28"/>
    </row>
    <row r="65" spans="2:44" ht="10.199999999999999" x14ac:dyDescent="0.2">
      <c r="B65" s="16"/>
      <c r="AR65" s="16"/>
    </row>
    <row r="66" spans="2:44" ht="10.199999999999999" x14ac:dyDescent="0.2">
      <c r="B66" s="16"/>
      <c r="AR66" s="16"/>
    </row>
    <row r="67" spans="2:44" ht="10.199999999999999" x14ac:dyDescent="0.2">
      <c r="B67" s="16"/>
      <c r="AR67" s="16"/>
    </row>
    <row r="68" spans="2:44" ht="10.199999999999999" x14ac:dyDescent="0.2">
      <c r="B68" s="16"/>
      <c r="AR68" s="16"/>
    </row>
    <row r="69" spans="2:44" ht="10.199999999999999" x14ac:dyDescent="0.2">
      <c r="B69" s="16"/>
      <c r="AR69" s="16"/>
    </row>
    <row r="70" spans="2:44" ht="10.199999999999999" x14ac:dyDescent="0.2">
      <c r="B70" s="16"/>
      <c r="AR70" s="16"/>
    </row>
    <row r="71" spans="2:44" ht="10.199999999999999" x14ac:dyDescent="0.2">
      <c r="B71" s="16"/>
      <c r="AR71" s="16"/>
    </row>
    <row r="72" spans="2:44" ht="10.199999999999999" x14ac:dyDescent="0.2">
      <c r="B72" s="16"/>
      <c r="AR72" s="16"/>
    </row>
    <row r="73" spans="2:44" ht="10.199999999999999" x14ac:dyDescent="0.2">
      <c r="B73" s="16"/>
      <c r="AR73" s="16"/>
    </row>
    <row r="74" spans="2:44" ht="10.199999999999999" x14ac:dyDescent="0.2">
      <c r="B74" s="16"/>
      <c r="AR74" s="16"/>
    </row>
    <row r="75" spans="2:44" s="1" customFormat="1" ht="13.2" x14ac:dyDescent="0.2">
      <c r="B75" s="28"/>
      <c r="D75" s="42" t="s">
        <v>49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42" t="s">
        <v>50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42" t="s">
        <v>49</v>
      </c>
      <c r="AI75" s="30"/>
      <c r="AJ75" s="30"/>
      <c r="AK75" s="30"/>
      <c r="AL75" s="30"/>
      <c r="AM75" s="42" t="s">
        <v>50</v>
      </c>
      <c r="AN75" s="30"/>
      <c r="AO75" s="30"/>
      <c r="AR75" s="28"/>
    </row>
    <row r="76" spans="2:44" s="1" customFormat="1" ht="10.199999999999999" x14ac:dyDescent="0.2">
      <c r="B76" s="28"/>
      <c r="AR76" s="28"/>
    </row>
    <row r="77" spans="2:44" s="1" customFormat="1" ht="6.9" customHeight="1" x14ac:dyDescent="0.2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28"/>
    </row>
    <row r="81" spans="1:91" s="1" customFormat="1" ht="6.9" customHeight="1" x14ac:dyDescent="0.2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28"/>
    </row>
    <row r="82" spans="1:91" s="1" customFormat="1" ht="24.9" customHeight="1" x14ac:dyDescent="0.2">
      <c r="B82" s="28"/>
      <c r="C82" s="17" t="s">
        <v>53</v>
      </c>
      <c r="AR82" s="28"/>
    </row>
    <row r="83" spans="1:91" s="1" customFormat="1" ht="6.9" customHeight="1" x14ac:dyDescent="0.2">
      <c r="B83" s="28"/>
      <c r="AR83" s="28"/>
    </row>
    <row r="84" spans="1:91" s="3" customFormat="1" ht="12" customHeight="1" x14ac:dyDescent="0.2">
      <c r="B84" s="47"/>
      <c r="C84" s="23" t="s">
        <v>12</v>
      </c>
      <c r="L84" s="3" t="str">
        <f>K5</f>
        <v>3-24</v>
      </c>
      <c r="AR84" s="47"/>
    </row>
    <row r="85" spans="1:91" s="4" customFormat="1" ht="36.9" customHeight="1" x14ac:dyDescent="0.2">
      <c r="B85" s="48"/>
      <c r="C85" s="49" t="s">
        <v>15</v>
      </c>
      <c r="L85" s="188" t="str">
        <f>K6</f>
        <v>REKONŠTRUKCIA OBSLUŽNEJ LESNEJ CESTY V LOKALITE TRNOVECKÉ HÁJE VETVY A, B, C,</v>
      </c>
      <c r="M85" s="189"/>
      <c r="N85" s="189"/>
      <c r="O85" s="189"/>
      <c r="P85" s="189"/>
      <c r="Q85" s="189"/>
      <c r="R85" s="189"/>
      <c r="S85" s="189"/>
      <c r="T85" s="189"/>
      <c r="U85" s="189"/>
      <c r="V85" s="189"/>
      <c r="W85" s="189"/>
      <c r="X85" s="189"/>
      <c r="Y85" s="189"/>
      <c r="Z85" s="189"/>
      <c r="AA85" s="189"/>
      <c r="AB85" s="189"/>
      <c r="AC85" s="189"/>
      <c r="AD85" s="189"/>
      <c r="AE85" s="189"/>
      <c r="AF85" s="189"/>
      <c r="AG85" s="189"/>
      <c r="AH85" s="189"/>
      <c r="AI85" s="189"/>
      <c r="AJ85" s="189"/>
      <c r="AK85" s="189"/>
      <c r="AL85" s="189"/>
      <c r="AM85" s="189"/>
      <c r="AN85" s="189"/>
      <c r="AO85" s="189"/>
      <c r="AR85" s="48"/>
    </row>
    <row r="86" spans="1:91" s="1" customFormat="1" ht="6.9" customHeight="1" x14ac:dyDescent="0.2">
      <c r="B86" s="28"/>
      <c r="AR86" s="28"/>
    </row>
    <row r="87" spans="1:91" s="1" customFormat="1" ht="12" customHeight="1" x14ac:dyDescent="0.2">
      <c r="B87" s="28"/>
      <c r="C87" s="23" t="s">
        <v>19</v>
      </c>
      <c r="L87" s="50" t="str">
        <f>IF(K8="","",K8)</f>
        <v>Liptovský Trnovec</v>
      </c>
      <c r="AI87" s="23" t="s">
        <v>21</v>
      </c>
      <c r="AM87" s="190" t="str">
        <f>IF(AN8= "","",AN8)</f>
        <v>7. 6. 2024</v>
      </c>
      <c r="AN87" s="190"/>
      <c r="AR87" s="28"/>
    </row>
    <row r="88" spans="1:91" s="1" customFormat="1" ht="6.9" customHeight="1" x14ac:dyDescent="0.2">
      <c r="B88" s="28"/>
      <c r="AR88" s="28"/>
    </row>
    <row r="89" spans="1:91" s="1" customFormat="1" ht="15.15" customHeight="1" x14ac:dyDescent="0.2">
      <c r="B89" s="28"/>
      <c r="C89" s="23" t="s">
        <v>23</v>
      </c>
      <c r="L89" s="3" t="str">
        <f>IF(E11= "","",E11)</f>
        <v>PSBU V LIPTOVSKOM TRNOVCI</v>
      </c>
      <c r="AI89" s="23" t="s">
        <v>29</v>
      </c>
      <c r="AM89" s="191" t="str">
        <f>IF(E17="","",E17)</f>
        <v/>
      </c>
      <c r="AN89" s="192"/>
      <c r="AO89" s="192"/>
      <c r="AP89" s="192"/>
      <c r="AR89" s="28"/>
      <c r="AS89" s="193" t="s">
        <v>54</v>
      </c>
      <c r="AT89" s="194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15.15" customHeight="1" x14ac:dyDescent="0.2">
      <c r="B90" s="28"/>
      <c r="C90" s="23" t="s">
        <v>27</v>
      </c>
      <c r="L90" s="3" t="str">
        <f>IF(E14= "Vyplň údaj","",E14)</f>
        <v/>
      </c>
      <c r="AI90" s="23" t="s">
        <v>31</v>
      </c>
      <c r="AM90" s="191" t="str">
        <f>IF(E20="","",E20)</f>
        <v xml:space="preserve"> </v>
      </c>
      <c r="AN90" s="192"/>
      <c r="AO90" s="192"/>
      <c r="AP90" s="192"/>
      <c r="AR90" s="28"/>
      <c r="AS90" s="195"/>
      <c r="AT90" s="196"/>
      <c r="BD90" s="55"/>
    </row>
    <row r="91" spans="1:91" s="1" customFormat="1" ht="10.8" customHeight="1" x14ac:dyDescent="0.2">
      <c r="B91" s="28"/>
      <c r="AR91" s="28"/>
      <c r="AS91" s="195"/>
      <c r="AT91" s="196"/>
      <c r="BD91" s="55"/>
    </row>
    <row r="92" spans="1:91" s="1" customFormat="1" ht="29.25" customHeight="1" x14ac:dyDescent="0.2">
      <c r="B92" s="28"/>
      <c r="C92" s="197" t="s">
        <v>55</v>
      </c>
      <c r="D92" s="198"/>
      <c r="E92" s="198"/>
      <c r="F92" s="198"/>
      <c r="G92" s="198"/>
      <c r="H92" s="56"/>
      <c r="I92" s="199" t="s">
        <v>56</v>
      </c>
      <c r="J92" s="198"/>
      <c r="K92" s="198"/>
      <c r="L92" s="198"/>
      <c r="M92" s="198"/>
      <c r="N92" s="198"/>
      <c r="O92" s="198"/>
      <c r="P92" s="198"/>
      <c r="Q92" s="198"/>
      <c r="R92" s="198"/>
      <c r="S92" s="198"/>
      <c r="T92" s="198"/>
      <c r="U92" s="198"/>
      <c r="V92" s="198"/>
      <c r="W92" s="198"/>
      <c r="X92" s="198"/>
      <c r="Y92" s="198"/>
      <c r="Z92" s="198"/>
      <c r="AA92" s="198"/>
      <c r="AB92" s="198"/>
      <c r="AC92" s="198"/>
      <c r="AD92" s="198"/>
      <c r="AE92" s="198"/>
      <c r="AF92" s="198"/>
      <c r="AG92" s="200" t="s">
        <v>57</v>
      </c>
      <c r="AH92" s="198"/>
      <c r="AI92" s="198"/>
      <c r="AJ92" s="198"/>
      <c r="AK92" s="198"/>
      <c r="AL92" s="198"/>
      <c r="AM92" s="198"/>
      <c r="AN92" s="199" t="s">
        <v>58</v>
      </c>
      <c r="AO92" s="198"/>
      <c r="AP92" s="201"/>
      <c r="AQ92" s="57" t="s">
        <v>59</v>
      </c>
      <c r="AR92" s="28"/>
      <c r="AS92" s="58" t="s">
        <v>60</v>
      </c>
      <c r="AT92" s="59" t="s">
        <v>61</v>
      </c>
      <c r="AU92" s="59" t="s">
        <v>62</v>
      </c>
      <c r="AV92" s="59" t="s">
        <v>63</v>
      </c>
      <c r="AW92" s="59" t="s">
        <v>64</v>
      </c>
      <c r="AX92" s="59" t="s">
        <v>65</v>
      </c>
      <c r="AY92" s="59" t="s">
        <v>66</v>
      </c>
      <c r="AZ92" s="59" t="s">
        <v>67</v>
      </c>
      <c r="BA92" s="59" t="s">
        <v>68</v>
      </c>
      <c r="BB92" s="59" t="s">
        <v>69</v>
      </c>
      <c r="BC92" s="59" t="s">
        <v>70</v>
      </c>
      <c r="BD92" s="60" t="s">
        <v>71</v>
      </c>
    </row>
    <row r="93" spans="1:91" s="1" customFormat="1" ht="10.8" customHeight="1" x14ac:dyDescent="0.2">
      <c r="B93" s="28"/>
      <c r="AR93" s="28"/>
      <c r="AS93" s="61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4" customHeight="1" x14ac:dyDescent="0.2">
      <c r="B94" s="62"/>
      <c r="C94" s="63" t="s">
        <v>72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205">
        <f>ROUND(SUM(AG95:AG96),2)</f>
        <v>0</v>
      </c>
      <c r="AH94" s="205"/>
      <c r="AI94" s="205"/>
      <c r="AJ94" s="205"/>
      <c r="AK94" s="205"/>
      <c r="AL94" s="205"/>
      <c r="AM94" s="205"/>
      <c r="AN94" s="206">
        <f>SUM(AG94,AT94)</f>
        <v>0</v>
      </c>
      <c r="AO94" s="206"/>
      <c r="AP94" s="206"/>
      <c r="AQ94" s="66" t="s">
        <v>1</v>
      </c>
      <c r="AR94" s="62"/>
      <c r="AS94" s="67">
        <f>ROUND(SUM(AS95:AS96),2)</f>
        <v>0</v>
      </c>
      <c r="AT94" s="68">
        <f>ROUND(SUM(AV94:AW94),2)</f>
        <v>0</v>
      </c>
      <c r="AU94" s="69">
        <f>ROUND(SUM(AU95:AU96),5)</f>
        <v>0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ROUND(SUM(AZ95:AZ96),2)</f>
        <v>0</v>
      </c>
      <c r="BA94" s="68">
        <f>ROUND(SUM(BA95:BA96),2)</f>
        <v>0</v>
      </c>
      <c r="BB94" s="68">
        <f>ROUND(SUM(BB95:BB96),2)</f>
        <v>0</v>
      </c>
      <c r="BC94" s="68">
        <f>ROUND(SUM(BC95:BC96),2)</f>
        <v>0</v>
      </c>
      <c r="BD94" s="70">
        <f>ROUND(SUM(BD95:BD96),2)</f>
        <v>0</v>
      </c>
      <c r="BS94" s="71" t="s">
        <v>73</v>
      </c>
      <c r="BT94" s="71" t="s">
        <v>74</v>
      </c>
      <c r="BU94" s="72" t="s">
        <v>75</v>
      </c>
      <c r="BV94" s="71" t="s">
        <v>76</v>
      </c>
      <c r="BW94" s="71" t="s">
        <v>4</v>
      </c>
      <c r="BX94" s="71" t="s">
        <v>77</v>
      </c>
      <c r="CL94" s="71" t="s">
        <v>1</v>
      </c>
    </row>
    <row r="95" spans="1:91" s="6" customFormat="1" ht="16.5" customHeight="1" x14ac:dyDescent="0.2">
      <c r="A95" s="73" t="s">
        <v>78</v>
      </c>
      <c r="B95" s="74"/>
      <c r="C95" s="75"/>
      <c r="D95" s="204" t="s">
        <v>79</v>
      </c>
      <c r="E95" s="204"/>
      <c r="F95" s="204"/>
      <c r="G95" s="204"/>
      <c r="H95" s="204"/>
      <c r="I95" s="76"/>
      <c r="J95" s="204" t="s">
        <v>80</v>
      </c>
      <c r="K95" s="204"/>
      <c r="L95" s="204"/>
      <c r="M95" s="204"/>
      <c r="N95" s="204"/>
      <c r="O95" s="204"/>
      <c r="P95" s="204"/>
      <c r="Q95" s="204"/>
      <c r="R95" s="204"/>
      <c r="S95" s="204"/>
      <c r="T95" s="204"/>
      <c r="U95" s="204"/>
      <c r="V95" s="204"/>
      <c r="W95" s="204"/>
      <c r="X95" s="204"/>
      <c r="Y95" s="204"/>
      <c r="Z95" s="204"/>
      <c r="AA95" s="204"/>
      <c r="AB95" s="204"/>
      <c r="AC95" s="204"/>
      <c r="AD95" s="204"/>
      <c r="AE95" s="204"/>
      <c r="AF95" s="204"/>
      <c r="AG95" s="202">
        <f>'3-24-1 - SO 01 CESTA (vet...'!J30</f>
        <v>0</v>
      </c>
      <c r="AH95" s="203"/>
      <c r="AI95" s="203"/>
      <c r="AJ95" s="203"/>
      <c r="AK95" s="203"/>
      <c r="AL95" s="203"/>
      <c r="AM95" s="203"/>
      <c r="AN95" s="202">
        <f>SUM(AG95,AT95)</f>
        <v>0</v>
      </c>
      <c r="AO95" s="203"/>
      <c r="AP95" s="203"/>
      <c r="AQ95" s="77" t="s">
        <v>81</v>
      </c>
      <c r="AR95" s="74"/>
      <c r="AS95" s="78">
        <v>0</v>
      </c>
      <c r="AT95" s="79">
        <f>ROUND(SUM(AV95:AW95),2)</f>
        <v>0</v>
      </c>
      <c r="AU95" s="80">
        <f>'3-24-1 - SO 01 CESTA (vet...'!P124</f>
        <v>0</v>
      </c>
      <c r="AV95" s="79">
        <f>'3-24-1 - SO 01 CESTA (vet...'!J33</f>
        <v>0</v>
      </c>
      <c r="AW95" s="79">
        <f>'3-24-1 - SO 01 CESTA (vet...'!J34</f>
        <v>0</v>
      </c>
      <c r="AX95" s="79">
        <f>'3-24-1 - SO 01 CESTA (vet...'!J35</f>
        <v>0</v>
      </c>
      <c r="AY95" s="79">
        <f>'3-24-1 - SO 01 CESTA (vet...'!J36</f>
        <v>0</v>
      </c>
      <c r="AZ95" s="79">
        <f>'3-24-1 - SO 01 CESTA (vet...'!F33</f>
        <v>0</v>
      </c>
      <c r="BA95" s="79">
        <f>'3-24-1 - SO 01 CESTA (vet...'!F34</f>
        <v>0</v>
      </c>
      <c r="BB95" s="79">
        <f>'3-24-1 - SO 01 CESTA (vet...'!F35</f>
        <v>0</v>
      </c>
      <c r="BC95" s="79">
        <f>'3-24-1 - SO 01 CESTA (vet...'!F36</f>
        <v>0</v>
      </c>
      <c r="BD95" s="81">
        <f>'3-24-1 - SO 01 CESTA (vet...'!F37</f>
        <v>0</v>
      </c>
      <c r="BT95" s="82" t="s">
        <v>82</v>
      </c>
      <c r="BV95" s="82" t="s">
        <v>76</v>
      </c>
      <c r="BW95" s="82" t="s">
        <v>83</v>
      </c>
      <c r="BX95" s="82" t="s">
        <v>4</v>
      </c>
      <c r="CL95" s="82" t="s">
        <v>1</v>
      </c>
      <c r="CM95" s="82" t="s">
        <v>74</v>
      </c>
    </row>
    <row r="96" spans="1:91" s="6" customFormat="1" ht="16.5" customHeight="1" x14ac:dyDescent="0.2">
      <c r="A96" s="73" t="s">
        <v>78</v>
      </c>
      <c r="B96" s="74"/>
      <c r="C96" s="75"/>
      <c r="D96" s="204" t="s">
        <v>84</v>
      </c>
      <c r="E96" s="204"/>
      <c r="F96" s="204"/>
      <c r="G96" s="204"/>
      <c r="H96" s="204"/>
      <c r="I96" s="76"/>
      <c r="J96" s="204" t="s">
        <v>85</v>
      </c>
      <c r="K96" s="204"/>
      <c r="L96" s="204"/>
      <c r="M96" s="204"/>
      <c r="N96" s="204"/>
      <c r="O96" s="204"/>
      <c r="P96" s="204"/>
      <c r="Q96" s="204"/>
      <c r="R96" s="204"/>
      <c r="S96" s="204"/>
      <c r="T96" s="204"/>
      <c r="U96" s="204"/>
      <c r="V96" s="204"/>
      <c r="W96" s="204"/>
      <c r="X96" s="204"/>
      <c r="Y96" s="204"/>
      <c r="Z96" s="204"/>
      <c r="AA96" s="204"/>
      <c r="AB96" s="204"/>
      <c r="AC96" s="204"/>
      <c r="AD96" s="204"/>
      <c r="AE96" s="204"/>
      <c r="AF96" s="204"/>
      <c r="AG96" s="202">
        <f>'3-24-2 - SO 01 CESTA (vet...'!J30</f>
        <v>0</v>
      </c>
      <c r="AH96" s="203"/>
      <c r="AI96" s="203"/>
      <c r="AJ96" s="203"/>
      <c r="AK96" s="203"/>
      <c r="AL96" s="203"/>
      <c r="AM96" s="203"/>
      <c r="AN96" s="202">
        <f>SUM(AG96,AT96)</f>
        <v>0</v>
      </c>
      <c r="AO96" s="203"/>
      <c r="AP96" s="203"/>
      <c r="AQ96" s="77" t="s">
        <v>81</v>
      </c>
      <c r="AR96" s="74"/>
      <c r="AS96" s="83">
        <v>0</v>
      </c>
      <c r="AT96" s="84">
        <f>ROUND(SUM(AV96:AW96),2)</f>
        <v>0</v>
      </c>
      <c r="AU96" s="85">
        <f>'3-24-2 - SO 01 CESTA (vet...'!P123</f>
        <v>0</v>
      </c>
      <c r="AV96" s="84">
        <f>'3-24-2 - SO 01 CESTA (vet...'!J33</f>
        <v>0</v>
      </c>
      <c r="AW96" s="84">
        <f>'3-24-2 - SO 01 CESTA (vet...'!J34</f>
        <v>0</v>
      </c>
      <c r="AX96" s="84">
        <f>'3-24-2 - SO 01 CESTA (vet...'!J35</f>
        <v>0</v>
      </c>
      <c r="AY96" s="84">
        <f>'3-24-2 - SO 01 CESTA (vet...'!J36</f>
        <v>0</v>
      </c>
      <c r="AZ96" s="84">
        <f>'3-24-2 - SO 01 CESTA (vet...'!F33</f>
        <v>0</v>
      </c>
      <c r="BA96" s="84">
        <f>'3-24-2 - SO 01 CESTA (vet...'!F34</f>
        <v>0</v>
      </c>
      <c r="BB96" s="84">
        <f>'3-24-2 - SO 01 CESTA (vet...'!F35</f>
        <v>0</v>
      </c>
      <c r="BC96" s="84">
        <f>'3-24-2 - SO 01 CESTA (vet...'!F36</f>
        <v>0</v>
      </c>
      <c r="BD96" s="86">
        <f>'3-24-2 - SO 01 CESTA (vet...'!F37</f>
        <v>0</v>
      </c>
      <c r="BT96" s="82" t="s">
        <v>82</v>
      </c>
      <c r="BV96" s="82" t="s">
        <v>76</v>
      </c>
      <c r="BW96" s="82" t="s">
        <v>86</v>
      </c>
      <c r="BX96" s="82" t="s">
        <v>4</v>
      </c>
      <c r="CL96" s="82" t="s">
        <v>1</v>
      </c>
      <c r="CM96" s="82" t="s">
        <v>74</v>
      </c>
    </row>
    <row r="97" spans="2:44" s="1" customFormat="1" ht="30" customHeight="1" x14ac:dyDescent="0.2">
      <c r="B97" s="28"/>
      <c r="AR97" s="28"/>
    </row>
    <row r="98" spans="2:44" s="1" customFormat="1" ht="6.9" customHeight="1" x14ac:dyDescent="0.2">
      <c r="B98" s="43"/>
      <c r="C98" s="44"/>
      <c r="D98" s="44"/>
      <c r="E98" s="44"/>
      <c r="F98" s="44"/>
      <c r="G98" s="44"/>
      <c r="H98" s="44"/>
      <c r="I98" s="44"/>
      <c r="J98" s="44"/>
      <c r="K98" s="44"/>
      <c r="L98" s="44"/>
      <c r="M98" s="44"/>
      <c r="N98" s="44"/>
      <c r="O98" s="44"/>
      <c r="P98" s="44"/>
      <c r="Q98" s="44"/>
      <c r="R98" s="44"/>
      <c r="S98" s="44"/>
      <c r="T98" s="44"/>
      <c r="U98" s="44"/>
      <c r="V98" s="44"/>
      <c r="W98" s="44"/>
      <c r="X98" s="44"/>
      <c r="Y98" s="44"/>
      <c r="Z98" s="44"/>
      <c r="AA98" s="44"/>
      <c r="AB98" s="44"/>
      <c r="AC98" s="44"/>
      <c r="AD98" s="44"/>
      <c r="AE98" s="44"/>
      <c r="AF98" s="44"/>
      <c r="AG98" s="44"/>
      <c r="AH98" s="44"/>
      <c r="AI98" s="44"/>
      <c r="AJ98" s="44"/>
      <c r="AK98" s="44"/>
      <c r="AL98" s="44"/>
      <c r="AM98" s="44"/>
      <c r="AN98" s="44"/>
      <c r="AO98" s="44"/>
      <c r="AP98" s="44"/>
      <c r="AQ98" s="44"/>
      <c r="AR98" s="28"/>
    </row>
  </sheetData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3-24-1 - SO 01 CESTA (vet...'!C2" display="/" xr:uid="{00000000-0004-0000-0000-000000000000}"/>
    <hyperlink ref="A96" location="'3-24-2 - SO 01 CESTA (vet...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82"/>
  <sheetViews>
    <sheetView showGridLines="0" topLeftCell="A195" workbookViewId="0">
      <selection activeCell="E21" sqref="E21"/>
    </sheetView>
  </sheetViews>
  <sheetFormatPr defaultRowHeight="14.4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 x14ac:dyDescent="0.2">
      <c r="L2" s="207" t="s">
        <v>5</v>
      </c>
      <c r="M2" s="170"/>
      <c r="N2" s="170"/>
      <c r="O2" s="170"/>
      <c r="P2" s="170"/>
      <c r="Q2" s="170"/>
      <c r="R2" s="170"/>
      <c r="S2" s="170"/>
      <c r="T2" s="170"/>
      <c r="U2" s="170"/>
      <c r="V2" s="170"/>
      <c r="AT2" s="13" t="s">
        <v>83</v>
      </c>
    </row>
    <row r="3" spans="2:46" ht="6.9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74</v>
      </c>
    </row>
    <row r="4" spans="2:46" ht="24.9" customHeight="1" x14ac:dyDescent="0.2">
      <c r="B4" s="16"/>
      <c r="D4" s="17" t="s">
        <v>87</v>
      </c>
      <c r="L4" s="16"/>
      <c r="M4" s="87" t="s">
        <v>9</v>
      </c>
      <c r="AT4" s="13" t="s">
        <v>3</v>
      </c>
    </row>
    <row r="5" spans="2:46" ht="6.9" customHeight="1" x14ac:dyDescent="0.2">
      <c r="B5" s="16"/>
      <c r="L5" s="16"/>
    </row>
    <row r="6" spans="2:46" ht="12" customHeight="1" x14ac:dyDescent="0.2">
      <c r="B6" s="16"/>
      <c r="D6" s="23" t="s">
        <v>15</v>
      </c>
      <c r="L6" s="16"/>
    </row>
    <row r="7" spans="2:46" ht="26.25" customHeight="1" x14ac:dyDescent="0.2">
      <c r="B7" s="16"/>
      <c r="E7" s="208" t="str">
        <f>'Rekapitulácia stavby'!K6</f>
        <v>REKONŠTRUKCIA OBSLUŽNEJ LESNEJ CESTY V LOKALITE TRNOVECKÉ HÁJE VETVY A, B, C,</v>
      </c>
      <c r="F7" s="209"/>
      <c r="G7" s="209"/>
      <c r="H7" s="209"/>
      <c r="L7" s="16"/>
    </row>
    <row r="8" spans="2:46" s="1" customFormat="1" ht="12" customHeight="1" x14ac:dyDescent="0.2">
      <c r="B8" s="28"/>
      <c r="D8" s="23" t="s">
        <v>88</v>
      </c>
      <c r="L8" s="28"/>
    </row>
    <row r="9" spans="2:46" s="1" customFormat="1" ht="16.5" customHeight="1" x14ac:dyDescent="0.2">
      <c r="B9" s="28"/>
      <c r="E9" s="188" t="s">
        <v>89</v>
      </c>
      <c r="F9" s="210"/>
      <c r="G9" s="210"/>
      <c r="H9" s="210"/>
      <c r="L9" s="28"/>
    </row>
    <row r="10" spans="2:46" s="1" customFormat="1" ht="10.199999999999999" x14ac:dyDescent="0.2">
      <c r="B10" s="28"/>
      <c r="L10" s="28"/>
    </row>
    <row r="11" spans="2:46" s="1" customFormat="1" ht="12" customHeight="1" x14ac:dyDescent="0.2">
      <c r="B11" s="28"/>
      <c r="D11" s="23" t="s">
        <v>17</v>
      </c>
      <c r="F11" s="21" t="s">
        <v>1</v>
      </c>
      <c r="I11" s="23" t="s">
        <v>18</v>
      </c>
      <c r="J11" s="21" t="s">
        <v>1</v>
      </c>
      <c r="L11" s="28"/>
    </row>
    <row r="12" spans="2:46" s="1" customFormat="1" ht="12" customHeight="1" x14ac:dyDescent="0.2">
      <c r="B12" s="28"/>
      <c r="D12" s="23" t="s">
        <v>19</v>
      </c>
      <c r="F12" s="21" t="s">
        <v>32</v>
      </c>
      <c r="I12" s="23" t="s">
        <v>21</v>
      </c>
      <c r="J12" s="51" t="str">
        <f>'Rekapitulácia stavby'!AN8</f>
        <v>7. 6. 2024</v>
      </c>
      <c r="L12" s="28"/>
    </row>
    <row r="13" spans="2:46" s="1" customFormat="1" ht="10.8" customHeight="1" x14ac:dyDescent="0.2">
      <c r="B13" s="28"/>
      <c r="L13" s="28"/>
    </row>
    <row r="14" spans="2:46" s="1" customFormat="1" ht="12" customHeight="1" x14ac:dyDescent="0.2">
      <c r="B14" s="28"/>
      <c r="D14" s="23" t="s">
        <v>23</v>
      </c>
      <c r="I14" s="23" t="s">
        <v>24</v>
      </c>
      <c r="J14" s="21" t="s">
        <v>1</v>
      </c>
      <c r="L14" s="28"/>
    </row>
    <row r="15" spans="2:46" s="1" customFormat="1" ht="18" customHeight="1" x14ac:dyDescent="0.2">
      <c r="B15" s="28"/>
      <c r="E15" s="21" t="s">
        <v>25</v>
      </c>
      <c r="I15" s="23" t="s">
        <v>26</v>
      </c>
      <c r="J15" s="21" t="s">
        <v>1</v>
      </c>
      <c r="L15" s="28"/>
    </row>
    <row r="16" spans="2:46" s="1" customFormat="1" ht="6.9" customHeight="1" x14ac:dyDescent="0.2">
      <c r="B16" s="28"/>
      <c r="L16" s="28"/>
    </row>
    <row r="17" spans="2:12" s="1" customFormat="1" ht="12" customHeight="1" x14ac:dyDescent="0.2">
      <c r="B17" s="28"/>
      <c r="D17" s="23" t="s">
        <v>27</v>
      </c>
      <c r="I17" s="23" t="s">
        <v>24</v>
      </c>
      <c r="J17" s="24" t="str">
        <f>'Rekapitulácia stavby'!AN13</f>
        <v>Vyplň údaj</v>
      </c>
      <c r="L17" s="28"/>
    </row>
    <row r="18" spans="2:12" s="1" customFormat="1" ht="18" customHeight="1" x14ac:dyDescent="0.2">
      <c r="B18" s="28"/>
      <c r="E18" s="211" t="str">
        <f>'Rekapitulácia stavby'!E14</f>
        <v>Vyplň údaj</v>
      </c>
      <c r="F18" s="169"/>
      <c r="G18" s="169"/>
      <c r="H18" s="169"/>
      <c r="I18" s="23" t="s">
        <v>26</v>
      </c>
      <c r="J18" s="24" t="str">
        <f>'Rekapitulácia stavby'!AN14</f>
        <v>Vyplň údaj</v>
      </c>
      <c r="L18" s="28"/>
    </row>
    <row r="19" spans="2:12" s="1" customFormat="1" ht="6.9" customHeight="1" x14ac:dyDescent="0.2">
      <c r="B19" s="28"/>
      <c r="L19" s="28"/>
    </row>
    <row r="20" spans="2:12" s="1" customFormat="1" ht="12" customHeight="1" x14ac:dyDescent="0.2">
      <c r="B20" s="28"/>
      <c r="D20" s="23" t="s">
        <v>29</v>
      </c>
      <c r="I20" s="23" t="s">
        <v>24</v>
      </c>
      <c r="J20" s="21" t="s">
        <v>1</v>
      </c>
      <c r="L20" s="28"/>
    </row>
    <row r="21" spans="2:12" s="1" customFormat="1" ht="18" customHeight="1" x14ac:dyDescent="0.2">
      <c r="B21" s="28"/>
      <c r="E21" s="21"/>
      <c r="I21" s="23" t="s">
        <v>26</v>
      </c>
      <c r="J21" s="21" t="s">
        <v>1</v>
      </c>
      <c r="L21" s="28"/>
    </row>
    <row r="22" spans="2:12" s="1" customFormat="1" ht="6.9" customHeight="1" x14ac:dyDescent="0.2">
      <c r="B22" s="28"/>
      <c r="L22" s="28"/>
    </row>
    <row r="23" spans="2:12" s="1" customFormat="1" ht="12" customHeight="1" x14ac:dyDescent="0.2">
      <c r="B23" s="28"/>
      <c r="D23" s="23" t="s">
        <v>31</v>
      </c>
      <c r="I23" s="23" t="s">
        <v>24</v>
      </c>
      <c r="J23" s="21" t="str">
        <f>IF('Rekapitulácia stavby'!AN19="","",'Rekapitulácia stavby'!AN19)</f>
        <v/>
      </c>
      <c r="L23" s="28"/>
    </row>
    <row r="24" spans="2:12" s="1" customFormat="1" ht="18" customHeight="1" x14ac:dyDescent="0.2">
      <c r="B24" s="28"/>
      <c r="E24" s="21" t="str">
        <f>IF('Rekapitulácia stavby'!E20="","",'Rekapitulácia stavby'!E20)</f>
        <v xml:space="preserve"> </v>
      </c>
      <c r="I24" s="23" t="s">
        <v>26</v>
      </c>
      <c r="J24" s="21" t="str">
        <f>IF('Rekapitulácia stavby'!AN20="","",'Rekapitulácia stavby'!AN20)</f>
        <v/>
      </c>
      <c r="L24" s="28"/>
    </row>
    <row r="25" spans="2:12" s="1" customFormat="1" ht="6.9" customHeight="1" x14ac:dyDescent="0.2">
      <c r="B25" s="28"/>
      <c r="L25" s="28"/>
    </row>
    <row r="26" spans="2:12" s="1" customFormat="1" ht="12" customHeight="1" x14ac:dyDescent="0.2">
      <c r="B26" s="28"/>
      <c r="D26" s="23" t="s">
        <v>33</v>
      </c>
      <c r="L26" s="28"/>
    </row>
    <row r="27" spans="2:12" s="7" customFormat="1" ht="16.5" customHeight="1" x14ac:dyDescent="0.2">
      <c r="B27" s="88"/>
      <c r="E27" s="174" t="s">
        <v>1</v>
      </c>
      <c r="F27" s="174"/>
      <c r="G27" s="174"/>
      <c r="H27" s="174"/>
      <c r="L27" s="88"/>
    </row>
    <row r="28" spans="2:12" s="1" customFormat="1" ht="6.9" customHeight="1" x14ac:dyDescent="0.2">
      <c r="B28" s="28"/>
      <c r="L28" s="28"/>
    </row>
    <row r="29" spans="2:12" s="1" customFormat="1" ht="6.9" customHeight="1" x14ac:dyDescent="0.2">
      <c r="B29" s="28"/>
      <c r="D29" s="52"/>
      <c r="E29" s="52"/>
      <c r="F29" s="52"/>
      <c r="G29" s="52"/>
      <c r="H29" s="52"/>
      <c r="I29" s="52"/>
      <c r="J29" s="52"/>
      <c r="K29" s="52"/>
      <c r="L29" s="28"/>
    </row>
    <row r="30" spans="2:12" s="1" customFormat="1" ht="25.35" customHeight="1" x14ac:dyDescent="0.2">
      <c r="B30" s="28"/>
      <c r="D30" s="89" t="s">
        <v>34</v>
      </c>
      <c r="J30" s="65">
        <f>ROUND(J124, 2)</f>
        <v>0</v>
      </c>
      <c r="L30" s="28"/>
    </row>
    <row r="31" spans="2:12" s="1" customFormat="1" ht="6.9" customHeight="1" x14ac:dyDescent="0.2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14.4" customHeight="1" x14ac:dyDescent="0.2">
      <c r="B32" s="28"/>
      <c r="F32" s="31" t="s">
        <v>36</v>
      </c>
      <c r="I32" s="31" t="s">
        <v>35</v>
      </c>
      <c r="J32" s="31" t="s">
        <v>37</v>
      </c>
      <c r="L32" s="28"/>
    </row>
    <row r="33" spans="2:12" s="1" customFormat="1" ht="14.4" customHeight="1" x14ac:dyDescent="0.2">
      <c r="B33" s="28"/>
      <c r="D33" s="54" t="s">
        <v>38</v>
      </c>
      <c r="E33" s="33" t="s">
        <v>39</v>
      </c>
      <c r="F33" s="90">
        <f>ROUND((SUM(BE124:BE181)),  2)</f>
        <v>0</v>
      </c>
      <c r="G33" s="91"/>
      <c r="H33" s="91"/>
      <c r="I33" s="92">
        <v>0.2</v>
      </c>
      <c r="J33" s="90">
        <f>ROUND(((SUM(BE124:BE181))*I33),  2)</f>
        <v>0</v>
      </c>
      <c r="L33" s="28"/>
    </row>
    <row r="34" spans="2:12" s="1" customFormat="1" ht="14.4" customHeight="1" x14ac:dyDescent="0.2">
      <c r="B34" s="28"/>
      <c r="E34" s="33" t="s">
        <v>40</v>
      </c>
      <c r="F34" s="90">
        <f>ROUND((SUM(BF124:BF181)),  2)</f>
        <v>0</v>
      </c>
      <c r="G34" s="91"/>
      <c r="H34" s="91"/>
      <c r="I34" s="92">
        <v>0.2</v>
      </c>
      <c r="J34" s="90">
        <f>ROUND(((SUM(BF124:BF181))*I34),  2)</f>
        <v>0</v>
      </c>
      <c r="L34" s="28"/>
    </row>
    <row r="35" spans="2:12" s="1" customFormat="1" ht="14.4" hidden="1" customHeight="1" x14ac:dyDescent="0.2">
      <c r="B35" s="28"/>
      <c r="E35" s="23" t="s">
        <v>41</v>
      </c>
      <c r="F35" s="93">
        <f>ROUND((SUM(BG124:BG181)),  2)</f>
        <v>0</v>
      </c>
      <c r="I35" s="94">
        <v>0.2</v>
      </c>
      <c r="J35" s="93">
        <f>0</f>
        <v>0</v>
      </c>
      <c r="L35" s="28"/>
    </row>
    <row r="36" spans="2:12" s="1" customFormat="1" ht="14.4" hidden="1" customHeight="1" x14ac:dyDescent="0.2">
      <c r="B36" s="28"/>
      <c r="E36" s="23" t="s">
        <v>42</v>
      </c>
      <c r="F36" s="93">
        <f>ROUND((SUM(BH124:BH181)),  2)</f>
        <v>0</v>
      </c>
      <c r="I36" s="94">
        <v>0.2</v>
      </c>
      <c r="J36" s="93">
        <f>0</f>
        <v>0</v>
      </c>
      <c r="L36" s="28"/>
    </row>
    <row r="37" spans="2:12" s="1" customFormat="1" ht="14.4" hidden="1" customHeight="1" x14ac:dyDescent="0.2">
      <c r="B37" s="28"/>
      <c r="E37" s="33" t="s">
        <v>43</v>
      </c>
      <c r="F37" s="90">
        <f>ROUND((SUM(BI124:BI181)),  2)</f>
        <v>0</v>
      </c>
      <c r="G37" s="91"/>
      <c r="H37" s="91"/>
      <c r="I37" s="92">
        <v>0</v>
      </c>
      <c r="J37" s="90">
        <f>0</f>
        <v>0</v>
      </c>
      <c r="L37" s="28"/>
    </row>
    <row r="38" spans="2:12" s="1" customFormat="1" ht="6.9" customHeight="1" x14ac:dyDescent="0.2">
      <c r="B38" s="28"/>
      <c r="L38" s="28"/>
    </row>
    <row r="39" spans="2:12" s="1" customFormat="1" ht="25.35" customHeight="1" x14ac:dyDescent="0.2">
      <c r="B39" s="28"/>
      <c r="C39" s="95"/>
      <c r="D39" s="96" t="s">
        <v>44</v>
      </c>
      <c r="E39" s="56"/>
      <c r="F39" s="56"/>
      <c r="G39" s="97" t="s">
        <v>45</v>
      </c>
      <c r="H39" s="98" t="s">
        <v>46</v>
      </c>
      <c r="I39" s="56"/>
      <c r="J39" s="99">
        <f>SUM(J30:J37)</f>
        <v>0</v>
      </c>
      <c r="K39" s="100"/>
      <c r="L39" s="28"/>
    </row>
    <row r="40" spans="2:12" s="1" customFormat="1" ht="14.4" customHeight="1" x14ac:dyDescent="0.2">
      <c r="B40" s="28"/>
      <c r="L40" s="28"/>
    </row>
    <row r="41" spans="2:12" ht="14.4" customHeight="1" x14ac:dyDescent="0.2">
      <c r="B41" s="16"/>
      <c r="L41" s="16"/>
    </row>
    <row r="42" spans="2:12" ht="14.4" customHeight="1" x14ac:dyDescent="0.2">
      <c r="B42" s="16"/>
      <c r="L42" s="16"/>
    </row>
    <row r="43" spans="2:12" ht="14.4" customHeight="1" x14ac:dyDescent="0.2">
      <c r="B43" s="16"/>
      <c r="L43" s="16"/>
    </row>
    <row r="44" spans="2:12" ht="14.4" customHeight="1" x14ac:dyDescent="0.2">
      <c r="B44" s="16"/>
      <c r="L44" s="16"/>
    </row>
    <row r="45" spans="2:12" ht="14.4" customHeight="1" x14ac:dyDescent="0.2">
      <c r="B45" s="16"/>
      <c r="L45" s="16"/>
    </row>
    <row r="46" spans="2:12" ht="14.4" customHeight="1" x14ac:dyDescent="0.2">
      <c r="B46" s="16"/>
      <c r="L46" s="16"/>
    </row>
    <row r="47" spans="2:12" ht="14.4" customHeight="1" x14ac:dyDescent="0.2">
      <c r="B47" s="16"/>
      <c r="L47" s="16"/>
    </row>
    <row r="48" spans="2:12" ht="14.4" customHeight="1" x14ac:dyDescent="0.2">
      <c r="B48" s="16"/>
      <c r="L48" s="16"/>
    </row>
    <row r="49" spans="2:12" ht="14.4" customHeight="1" x14ac:dyDescent="0.2">
      <c r="B49" s="16"/>
      <c r="L49" s="16"/>
    </row>
    <row r="50" spans="2:12" s="1" customFormat="1" ht="14.4" customHeight="1" x14ac:dyDescent="0.2">
      <c r="B50" s="28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28"/>
    </row>
    <row r="51" spans="2:12" ht="10.199999999999999" x14ac:dyDescent="0.2">
      <c r="B51" s="16"/>
      <c r="L51" s="16"/>
    </row>
    <row r="52" spans="2:12" ht="10.199999999999999" x14ac:dyDescent="0.2">
      <c r="B52" s="16"/>
      <c r="L52" s="16"/>
    </row>
    <row r="53" spans="2:12" ht="10.199999999999999" x14ac:dyDescent="0.2">
      <c r="B53" s="16"/>
      <c r="L53" s="16"/>
    </row>
    <row r="54" spans="2:12" ht="10.199999999999999" x14ac:dyDescent="0.2">
      <c r="B54" s="16"/>
      <c r="L54" s="16"/>
    </row>
    <row r="55" spans="2:12" ht="10.199999999999999" x14ac:dyDescent="0.2">
      <c r="B55" s="16"/>
      <c r="L55" s="16"/>
    </row>
    <row r="56" spans="2:12" ht="10.199999999999999" x14ac:dyDescent="0.2">
      <c r="B56" s="16"/>
      <c r="L56" s="16"/>
    </row>
    <row r="57" spans="2:12" ht="10.199999999999999" x14ac:dyDescent="0.2">
      <c r="B57" s="16"/>
      <c r="L57" s="16"/>
    </row>
    <row r="58" spans="2:12" ht="10.199999999999999" x14ac:dyDescent="0.2">
      <c r="B58" s="16"/>
      <c r="L58" s="16"/>
    </row>
    <row r="59" spans="2:12" ht="10.199999999999999" x14ac:dyDescent="0.2">
      <c r="B59" s="16"/>
      <c r="L59" s="16"/>
    </row>
    <row r="60" spans="2:12" ht="10.199999999999999" x14ac:dyDescent="0.2">
      <c r="B60" s="16"/>
      <c r="L60" s="16"/>
    </row>
    <row r="61" spans="2:12" s="1" customFormat="1" ht="13.2" x14ac:dyDescent="0.2">
      <c r="B61" s="28"/>
      <c r="D61" s="42" t="s">
        <v>49</v>
      </c>
      <c r="E61" s="30"/>
      <c r="F61" s="101" t="s">
        <v>50</v>
      </c>
      <c r="G61" s="42" t="s">
        <v>49</v>
      </c>
      <c r="H61" s="30"/>
      <c r="I61" s="30"/>
      <c r="J61" s="102" t="s">
        <v>50</v>
      </c>
      <c r="K61" s="30"/>
      <c r="L61" s="28"/>
    </row>
    <row r="62" spans="2:12" ht="10.199999999999999" x14ac:dyDescent="0.2">
      <c r="B62" s="16"/>
      <c r="L62" s="16"/>
    </row>
    <row r="63" spans="2:12" ht="10.199999999999999" x14ac:dyDescent="0.2">
      <c r="B63" s="16"/>
      <c r="L63" s="16"/>
    </row>
    <row r="64" spans="2:12" ht="10.199999999999999" x14ac:dyDescent="0.2">
      <c r="B64" s="16"/>
      <c r="L64" s="16"/>
    </row>
    <row r="65" spans="2:12" s="1" customFormat="1" ht="13.2" x14ac:dyDescent="0.2">
      <c r="B65" s="28"/>
      <c r="D65" s="40" t="s">
        <v>51</v>
      </c>
      <c r="E65" s="41"/>
      <c r="F65" s="41"/>
      <c r="G65" s="40" t="s">
        <v>52</v>
      </c>
      <c r="H65" s="41"/>
      <c r="I65" s="41"/>
      <c r="J65" s="41"/>
      <c r="K65" s="41"/>
      <c r="L65" s="28"/>
    </row>
    <row r="66" spans="2:12" ht="10.199999999999999" x14ac:dyDescent="0.2">
      <c r="B66" s="16"/>
      <c r="L66" s="16"/>
    </row>
    <row r="67" spans="2:12" ht="10.199999999999999" x14ac:dyDescent="0.2">
      <c r="B67" s="16"/>
      <c r="L67" s="16"/>
    </row>
    <row r="68" spans="2:12" ht="10.199999999999999" x14ac:dyDescent="0.2">
      <c r="B68" s="16"/>
      <c r="L68" s="16"/>
    </row>
    <row r="69" spans="2:12" ht="10.199999999999999" x14ac:dyDescent="0.2">
      <c r="B69" s="16"/>
      <c r="L69" s="16"/>
    </row>
    <row r="70" spans="2:12" ht="10.199999999999999" x14ac:dyDescent="0.2">
      <c r="B70" s="16"/>
      <c r="L70" s="16"/>
    </row>
    <row r="71" spans="2:12" ht="10.199999999999999" x14ac:dyDescent="0.2">
      <c r="B71" s="16"/>
      <c r="L71" s="16"/>
    </row>
    <row r="72" spans="2:12" ht="10.199999999999999" x14ac:dyDescent="0.2">
      <c r="B72" s="16"/>
      <c r="L72" s="16"/>
    </row>
    <row r="73" spans="2:12" ht="10.199999999999999" x14ac:dyDescent="0.2">
      <c r="B73" s="16"/>
      <c r="L73" s="16"/>
    </row>
    <row r="74" spans="2:12" ht="10.199999999999999" x14ac:dyDescent="0.2">
      <c r="B74" s="16"/>
      <c r="L74" s="16"/>
    </row>
    <row r="75" spans="2:12" ht="10.199999999999999" x14ac:dyDescent="0.2">
      <c r="B75" s="16"/>
      <c r="L75" s="16"/>
    </row>
    <row r="76" spans="2:12" s="1" customFormat="1" ht="13.2" x14ac:dyDescent="0.2">
      <c r="B76" s="28"/>
      <c r="D76" s="42" t="s">
        <v>49</v>
      </c>
      <c r="E76" s="30"/>
      <c r="F76" s="101" t="s">
        <v>50</v>
      </c>
      <c r="G76" s="42" t="s">
        <v>49</v>
      </c>
      <c r="H76" s="30"/>
      <c r="I76" s="30"/>
      <c r="J76" s="102" t="s">
        <v>50</v>
      </c>
      <c r="K76" s="30"/>
      <c r="L76" s="28"/>
    </row>
    <row r="77" spans="2:12" s="1" customFormat="1" ht="14.4" customHeight="1" x14ac:dyDescent="0.2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47" s="1" customFormat="1" ht="6.9" customHeight="1" x14ac:dyDescent="0.2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47" s="1" customFormat="1" ht="24.9" customHeight="1" x14ac:dyDescent="0.2">
      <c r="B82" s="28"/>
      <c r="C82" s="17" t="s">
        <v>90</v>
      </c>
      <c r="L82" s="28"/>
    </row>
    <row r="83" spans="2:47" s="1" customFormat="1" ht="6.9" customHeight="1" x14ac:dyDescent="0.2">
      <c r="B83" s="28"/>
      <c r="L83" s="28"/>
    </row>
    <row r="84" spans="2:47" s="1" customFormat="1" ht="12" customHeight="1" x14ac:dyDescent="0.2">
      <c r="B84" s="28"/>
      <c r="C84" s="23" t="s">
        <v>15</v>
      </c>
      <c r="L84" s="28"/>
    </row>
    <row r="85" spans="2:47" s="1" customFormat="1" ht="26.25" customHeight="1" x14ac:dyDescent="0.2">
      <c r="B85" s="28"/>
      <c r="E85" s="208" t="str">
        <f>E7</f>
        <v>REKONŠTRUKCIA OBSLUŽNEJ LESNEJ CESTY V LOKALITE TRNOVECKÉ HÁJE VETVY A, B, C,</v>
      </c>
      <c r="F85" s="209"/>
      <c r="G85" s="209"/>
      <c r="H85" s="209"/>
      <c r="L85" s="28"/>
    </row>
    <row r="86" spans="2:47" s="1" customFormat="1" ht="12" customHeight="1" x14ac:dyDescent="0.2">
      <c r="B86" s="28"/>
      <c r="C86" s="23" t="s">
        <v>88</v>
      </c>
      <c r="L86" s="28"/>
    </row>
    <row r="87" spans="2:47" s="1" customFormat="1" ht="16.5" customHeight="1" x14ac:dyDescent="0.2">
      <c r="B87" s="28"/>
      <c r="E87" s="188" t="str">
        <f>E9</f>
        <v>3-24-1 - SO 01 CESTA (vetva A, B)</v>
      </c>
      <c r="F87" s="210"/>
      <c r="G87" s="210"/>
      <c r="H87" s="210"/>
      <c r="L87" s="28"/>
    </row>
    <row r="88" spans="2:47" s="1" customFormat="1" ht="6.9" customHeight="1" x14ac:dyDescent="0.2">
      <c r="B88" s="28"/>
      <c r="L88" s="28"/>
    </row>
    <row r="89" spans="2:47" s="1" customFormat="1" ht="12" customHeight="1" x14ac:dyDescent="0.2">
      <c r="B89" s="28"/>
      <c r="C89" s="23" t="s">
        <v>19</v>
      </c>
      <c r="F89" s="21" t="str">
        <f>F12</f>
        <v xml:space="preserve"> </v>
      </c>
      <c r="I89" s="23" t="s">
        <v>21</v>
      </c>
      <c r="J89" s="51" t="str">
        <f>IF(J12="","",J12)</f>
        <v>7. 6. 2024</v>
      </c>
      <c r="L89" s="28"/>
    </row>
    <row r="90" spans="2:47" s="1" customFormat="1" ht="6.9" customHeight="1" x14ac:dyDescent="0.2">
      <c r="B90" s="28"/>
      <c r="L90" s="28"/>
    </row>
    <row r="91" spans="2:47" s="1" customFormat="1" ht="15.15" customHeight="1" x14ac:dyDescent="0.2">
      <c r="B91" s="28"/>
      <c r="C91" s="23" t="s">
        <v>23</v>
      </c>
      <c r="F91" s="21" t="str">
        <f>E15</f>
        <v>PSBU V LIPTOVSKOM TRNOVCI</v>
      </c>
      <c r="I91" s="23" t="s">
        <v>29</v>
      </c>
      <c r="J91" s="26">
        <f>E21</f>
        <v>0</v>
      </c>
      <c r="L91" s="28"/>
    </row>
    <row r="92" spans="2:47" s="1" customFormat="1" ht="15.15" customHeight="1" x14ac:dyDescent="0.2">
      <c r="B92" s="28"/>
      <c r="C92" s="23" t="s">
        <v>27</v>
      </c>
      <c r="F92" s="21" t="str">
        <f>IF(E18="","",E18)</f>
        <v>Vyplň údaj</v>
      </c>
      <c r="I92" s="23" t="s">
        <v>31</v>
      </c>
      <c r="J92" s="26" t="str">
        <f>E24</f>
        <v xml:space="preserve"> </v>
      </c>
      <c r="L92" s="28"/>
    </row>
    <row r="93" spans="2:47" s="1" customFormat="1" ht="10.35" customHeight="1" x14ac:dyDescent="0.2">
      <c r="B93" s="28"/>
      <c r="L93" s="28"/>
    </row>
    <row r="94" spans="2:47" s="1" customFormat="1" ht="29.25" customHeight="1" x14ac:dyDescent="0.2">
      <c r="B94" s="28"/>
      <c r="C94" s="103" t="s">
        <v>91</v>
      </c>
      <c r="D94" s="95"/>
      <c r="E94" s="95"/>
      <c r="F94" s="95"/>
      <c r="G94" s="95"/>
      <c r="H94" s="95"/>
      <c r="I94" s="95"/>
      <c r="J94" s="104" t="s">
        <v>92</v>
      </c>
      <c r="K94" s="95"/>
      <c r="L94" s="28"/>
    </row>
    <row r="95" spans="2:47" s="1" customFormat="1" ht="10.35" customHeight="1" x14ac:dyDescent="0.2">
      <c r="B95" s="28"/>
      <c r="L95" s="28"/>
    </row>
    <row r="96" spans="2:47" s="1" customFormat="1" ht="22.8" customHeight="1" x14ac:dyDescent="0.2">
      <c r="B96" s="28"/>
      <c r="C96" s="105" t="s">
        <v>93</v>
      </c>
      <c r="J96" s="65">
        <f>J124</f>
        <v>0</v>
      </c>
      <c r="L96" s="28"/>
      <c r="AU96" s="13" t="s">
        <v>94</v>
      </c>
    </row>
    <row r="97" spans="2:12" s="8" customFormat="1" ht="24.9" customHeight="1" x14ac:dyDescent="0.2">
      <c r="B97" s="106"/>
      <c r="D97" s="107" t="s">
        <v>95</v>
      </c>
      <c r="E97" s="108"/>
      <c r="F97" s="108"/>
      <c r="G97" s="108"/>
      <c r="H97" s="108"/>
      <c r="I97" s="108"/>
      <c r="J97" s="109">
        <f>J125</f>
        <v>0</v>
      </c>
      <c r="L97" s="106"/>
    </row>
    <row r="98" spans="2:12" s="9" customFormat="1" ht="19.95" customHeight="1" x14ac:dyDescent="0.2">
      <c r="B98" s="110"/>
      <c r="D98" s="111" t="s">
        <v>96</v>
      </c>
      <c r="E98" s="112"/>
      <c r="F98" s="112"/>
      <c r="G98" s="112"/>
      <c r="H98" s="112"/>
      <c r="I98" s="112"/>
      <c r="J98" s="113">
        <f>J126</f>
        <v>0</v>
      </c>
      <c r="L98" s="110"/>
    </row>
    <row r="99" spans="2:12" s="9" customFormat="1" ht="19.95" customHeight="1" x14ac:dyDescent="0.2">
      <c r="B99" s="110"/>
      <c r="D99" s="111" t="s">
        <v>97</v>
      </c>
      <c r="E99" s="112"/>
      <c r="F99" s="112"/>
      <c r="G99" s="112"/>
      <c r="H99" s="112"/>
      <c r="I99" s="112"/>
      <c r="J99" s="113">
        <f>J139</f>
        <v>0</v>
      </c>
      <c r="L99" s="110"/>
    </row>
    <row r="100" spans="2:12" s="9" customFormat="1" ht="19.95" customHeight="1" x14ac:dyDescent="0.2">
      <c r="B100" s="110"/>
      <c r="D100" s="111" t="s">
        <v>98</v>
      </c>
      <c r="E100" s="112"/>
      <c r="F100" s="112"/>
      <c r="G100" s="112"/>
      <c r="H100" s="112"/>
      <c r="I100" s="112"/>
      <c r="J100" s="113">
        <f>J147</f>
        <v>0</v>
      </c>
      <c r="L100" s="110"/>
    </row>
    <row r="101" spans="2:12" s="9" customFormat="1" ht="19.95" customHeight="1" x14ac:dyDescent="0.2">
      <c r="B101" s="110"/>
      <c r="D101" s="111" t="s">
        <v>99</v>
      </c>
      <c r="E101" s="112"/>
      <c r="F101" s="112"/>
      <c r="G101" s="112"/>
      <c r="H101" s="112"/>
      <c r="I101" s="112"/>
      <c r="J101" s="113">
        <f>J149</f>
        <v>0</v>
      </c>
      <c r="L101" s="110"/>
    </row>
    <row r="102" spans="2:12" s="9" customFormat="1" ht="19.95" customHeight="1" x14ac:dyDescent="0.2">
      <c r="B102" s="110"/>
      <c r="D102" s="111" t="s">
        <v>100</v>
      </c>
      <c r="E102" s="112"/>
      <c r="F102" s="112"/>
      <c r="G102" s="112"/>
      <c r="H102" s="112"/>
      <c r="I102" s="112"/>
      <c r="J102" s="113">
        <f>J160</f>
        <v>0</v>
      </c>
      <c r="L102" s="110"/>
    </row>
    <row r="103" spans="2:12" s="8" customFormat="1" ht="24.9" customHeight="1" x14ac:dyDescent="0.2">
      <c r="B103" s="106"/>
      <c r="D103" s="107" t="s">
        <v>101</v>
      </c>
      <c r="E103" s="108"/>
      <c r="F103" s="108"/>
      <c r="G103" s="108"/>
      <c r="H103" s="108"/>
      <c r="I103" s="108"/>
      <c r="J103" s="109">
        <f>J179</f>
        <v>0</v>
      </c>
      <c r="L103" s="106"/>
    </row>
    <row r="104" spans="2:12" s="9" customFormat="1" ht="19.95" customHeight="1" x14ac:dyDescent="0.2">
      <c r="B104" s="110"/>
      <c r="D104" s="111" t="s">
        <v>102</v>
      </c>
      <c r="E104" s="112"/>
      <c r="F104" s="112"/>
      <c r="G104" s="112"/>
      <c r="H104" s="112"/>
      <c r="I104" s="112"/>
      <c r="J104" s="113">
        <f>J180</f>
        <v>0</v>
      </c>
      <c r="L104" s="110"/>
    </row>
    <row r="105" spans="2:12" s="1" customFormat="1" ht="21.75" customHeight="1" x14ac:dyDescent="0.2">
      <c r="B105" s="28"/>
      <c r="L105" s="28"/>
    </row>
    <row r="106" spans="2:12" s="1" customFormat="1" ht="6.9" customHeight="1" x14ac:dyDescent="0.2">
      <c r="B106" s="43"/>
      <c r="C106" s="44"/>
      <c r="D106" s="44"/>
      <c r="E106" s="44"/>
      <c r="F106" s="44"/>
      <c r="G106" s="44"/>
      <c r="H106" s="44"/>
      <c r="I106" s="44"/>
      <c r="J106" s="44"/>
      <c r="K106" s="44"/>
      <c r="L106" s="28"/>
    </row>
    <row r="110" spans="2:12" s="1" customFormat="1" ht="6.9" customHeight="1" x14ac:dyDescent="0.2">
      <c r="B110" s="45"/>
      <c r="C110" s="46"/>
      <c r="D110" s="46"/>
      <c r="E110" s="46"/>
      <c r="F110" s="46"/>
      <c r="G110" s="46"/>
      <c r="H110" s="46"/>
      <c r="I110" s="46"/>
      <c r="J110" s="46"/>
      <c r="K110" s="46"/>
      <c r="L110" s="28"/>
    </row>
    <row r="111" spans="2:12" s="1" customFormat="1" ht="24.9" customHeight="1" x14ac:dyDescent="0.2">
      <c r="B111" s="28"/>
      <c r="C111" s="17" t="s">
        <v>103</v>
      </c>
      <c r="L111" s="28"/>
    </row>
    <row r="112" spans="2:12" s="1" customFormat="1" ht="6.9" customHeight="1" x14ac:dyDescent="0.2">
      <c r="B112" s="28"/>
      <c r="L112" s="28"/>
    </row>
    <row r="113" spans="2:65" s="1" customFormat="1" ht="12" customHeight="1" x14ac:dyDescent="0.2">
      <c r="B113" s="28"/>
      <c r="C113" s="23" t="s">
        <v>15</v>
      </c>
      <c r="L113" s="28"/>
    </row>
    <row r="114" spans="2:65" s="1" customFormat="1" ht="26.25" customHeight="1" x14ac:dyDescent="0.2">
      <c r="B114" s="28"/>
      <c r="E114" s="208" t="str">
        <f>E7</f>
        <v>REKONŠTRUKCIA OBSLUŽNEJ LESNEJ CESTY V LOKALITE TRNOVECKÉ HÁJE VETVY A, B, C,</v>
      </c>
      <c r="F114" s="209"/>
      <c r="G114" s="209"/>
      <c r="H114" s="209"/>
      <c r="L114" s="28"/>
    </row>
    <row r="115" spans="2:65" s="1" customFormat="1" ht="12" customHeight="1" x14ac:dyDescent="0.2">
      <c r="B115" s="28"/>
      <c r="C115" s="23" t="s">
        <v>88</v>
      </c>
      <c r="L115" s="28"/>
    </row>
    <row r="116" spans="2:65" s="1" customFormat="1" ht="16.5" customHeight="1" x14ac:dyDescent="0.2">
      <c r="B116" s="28"/>
      <c r="E116" s="188" t="str">
        <f>E9</f>
        <v>3-24-1 - SO 01 CESTA (vetva A, B)</v>
      </c>
      <c r="F116" s="210"/>
      <c r="G116" s="210"/>
      <c r="H116" s="210"/>
      <c r="L116" s="28"/>
    </row>
    <row r="117" spans="2:65" s="1" customFormat="1" ht="6.9" customHeight="1" x14ac:dyDescent="0.2">
      <c r="B117" s="28"/>
      <c r="L117" s="28"/>
    </row>
    <row r="118" spans="2:65" s="1" customFormat="1" ht="12" customHeight="1" x14ac:dyDescent="0.2">
      <c r="B118" s="28"/>
      <c r="C118" s="23" t="s">
        <v>19</v>
      </c>
      <c r="F118" s="21" t="str">
        <f>F12</f>
        <v xml:space="preserve"> </v>
      </c>
      <c r="I118" s="23" t="s">
        <v>21</v>
      </c>
      <c r="J118" s="51" t="str">
        <f>IF(J12="","",J12)</f>
        <v>7. 6. 2024</v>
      </c>
      <c r="L118" s="28"/>
    </row>
    <row r="119" spans="2:65" s="1" customFormat="1" ht="6.9" customHeight="1" x14ac:dyDescent="0.2">
      <c r="B119" s="28"/>
      <c r="L119" s="28"/>
    </row>
    <row r="120" spans="2:65" s="1" customFormat="1" ht="15.15" customHeight="1" x14ac:dyDescent="0.2">
      <c r="B120" s="28"/>
      <c r="C120" s="23" t="s">
        <v>23</v>
      </c>
      <c r="F120" s="21" t="str">
        <f>E15</f>
        <v>PSBU V LIPTOVSKOM TRNOVCI</v>
      </c>
      <c r="I120" s="23" t="s">
        <v>29</v>
      </c>
      <c r="J120" s="26">
        <f>E21</f>
        <v>0</v>
      </c>
      <c r="L120" s="28"/>
    </row>
    <row r="121" spans="2:65" s="1" customFormat="1" ht="15.15" customHeight="1" x14ac:dyDescent="0.2">
      <c r="B121" s="28"/>
      <c r="C121" s="23" t="s">
        <v>27</v>
      </c>
      <c r="F121" s="21" t="str">
        <f>IF(E18="","",E18)</f>
        <v>Vyplň údaj</v>
      </c>
      <c r="I121" s="23" t="s">
        <v>31</v>
      </c>
      <c r="J121" s="26" t="str">
        <f>E24</f>
        <v xml:space="preserve"> </v>
      </c>
      <c r="L121" s="28"/>
    </row>
    <row r="122" spans="2:65" s="1" customFormat="1" ht="10.35" customHeight="1" x14ac:dyDescent="0.2">
      <c r="B122" s="28"/>
      <c r="L122" s="28"/>
    </row>
    <row r="123" spans="2:65" s="10" customFormat="1" ht="29.25" customHeight="1" x14ac:dyDescent="0.2">
      <c r="B123" s="114"/>
      <c r="C123" s="115" t="s">
        <v>104</v>
      </c>
      <c r="D123" s="116" t="s">
        <v>59</v>
      </c>
      <c r="E123" s="116" t="s">
        <v>55</v>
      </c>
      <c r="F123" s="116" t="s">
        <v>56</v>
      </c>
      <c r="G123" s="116" t="s">
        <v>105</v>
      </c>
      <c r="H123" s="116" t="s">
        <v>106</v>
      </c>
      <c r="I123" s="116" t="s">
        <v>107</v>
      </c>
      <c r="J123" s="117" t="s">
        <v>92</v>
      </c>
      <c r="K123" s="118" t="s">
        <v>108</v>
      </c>
      <c r="L123" s="114"/>
      <c r="M123" s="58" t="s">
        <v>1</v>
      </c>
      <c r="N123" s="59" t="s">
        <v>38</v>
      </c>
      <c r="O123" s="59" t="s">
        <v>109</v>
      </c>
      <c r="P123" s="59" t="s">
        <v>110</v>
      </c>
      <c r="Q123" s="59" t="s">
        <v>111</v>
      </c>
      <c r="R123" s="59" t="s">
        <v>112</v>
      </c>
      <c r="S123" s="59" t="s">
        <v>113</v>
      </c>
      <c r="T123" s="60" t="s">
        <v>114</v>
      </c>
    </row>
    <row r="124" spans="2:65" s="1" customFormat="1" ht="22.8" customHeight="1" x14ac:dyDescent="0.3">
      <c r="B124" s="28"/>
      <c r="C124" s="63" t="s">
        <v>93</v>
      </c>
      <c r="J124" s="119">
        <f>BK124</f>
        <v>0</v>
      </c>
      <c r="L124" s="28"/>
      <c r="M124" s="61"/>
      <c r="N124" s="52"/>
      <c r="O124" s="52"/>
      <c r="P124" s="120">
        <f>P125+P179</f>
        <v>0</v>
      </c>
      <c r="Q124" s="52"/>
      <c r="R124" s="120">
        <f>R125+R179</f>
        <v>9371.1326699999972</v>
      </c>
      <c r="S124" s="52"/>
      <c r="T124" s="121">
        <f>T125+T179</f>
        <v>0</v>
      </c>
      <c r="AT124" s="13" t="s">
        <v>73</v>
      </c>
      <c r="AU124" s="13" t="s">
        <v>94</v>
      </c>
      <c r="BK124" s="122">
        <f>BK125+BK179</f>
        <v>0</v>
      </c>
    </row>
    <row r="125" spans="2:65" s="11" customFormat="1" ht="25.95" customHeight="1" x14ac:dyDescent="0.25">
      <c r="B125" s="123"/>
      <c r="D125" s="124" t="s">
        <v>73</v>
      </c>
      <c r="E125" s="125" t="s">
        <v>115</v>
      </c>
      <c r="F125" s="125" t="s">
        <v>116</v>
      </c>
      <c r="I125" s="126"/>
      <c r="J125" s="127">
        <f>BK125</f>
        <v>0</v>
      </c>
      <c r="L125" s="123"/>
      <c r="M125" s="128"/>
      <c r="P125" s="129">
        <f>P126+P139+P147+P149+P160</f>
        <v>0</v>
      </c>
      <c r="R125" s="129">
        <f>R126+R139+R147+R149+R160</f>
        <v>9371.1326699999972</v>
      </c>
      <c r="T125" s="130">
        <f>T126+T139+T147+T149+T160</f>
        <v>0</v>
      </c>
      <c r="AR125" s="124" t="s">
        <v>82</v>
      </c>
      <c r="AT125" s="131" t="s">
        <v>73</v>
      </c>
      <c r="AU125" s="131" t="s">
        <v>74</v>
      </c>
      <c r="AY125" s="124" t="s">
        <v>117</v>
      </c>
      <c r="BK125" s="132">
        <f>BK126+BK139+BK147+BK149+BK160</f>
        <v>0</v>
      </c>
    </row>
    <row r="126" spans="2:65" s="11" customFormat="1" ht="22.8" customHeight="1" x14ac:dyDescent="0.25">
      <c r="B126" s="123"/>
      <c r="D126" s="124" t="s">
        <v>73</v>
      </c>
      <c r="E126" s="133" t="s">
        <v>82</v>
      </c>
      <c r="F126" s="133" t="s">
        <v>118</v>
      </c>
      <c r="I126" s="126"/>
      <c r="J126" s="134">
        <f>BK126</f>
        <v>0</v>
      </c>
      <c r="L126" s="123"/>
      <c r="M126" s="128"/>
      <c r="P126" s="129">
        <f>SUM(P127:P138)</f>
        <v>0</v>
      </c>
      <c r="R126" s="129">
        <f>SUM(R127:R138)</f>
        <v>5.1595500000000021</v>
      </c>
      <c r="T126" s="130">
        <f>SUM(T127:T138)</f>
        <v>0</v>
      </c>
      <c r="AR126" s="124" t="s">
        <v>82</v>
      </c>
      <c r="AT126" s="131" t="s">
        <v>73</v>
      </c>
      <c r="AU126" s="131" t="s">
        <v>82</v>
      </c>
      <c r="AY126" s="124" t="s">
        <v>117</v>
      </c>
      <c r="BK126" s="132">
        <f>SUM(BK127:BK138)</f>
        <v>0</v>
      </c>
    </row>
    <row r="127" spans="2:65" s="1" customFormat="1" ht="33" customHeight="1" x14ac:dyDescent="0.2">
      <c r="B127" s="135"/>
      <c r="C127" s="136" t="s">
        <v>82</v>
      </c>
      <c r="D127" s="136" t="s">
        <v>119</v>
      </c>
      <c r="E127" s="137" t="s">
        <v>120</v>
      </c>
      <c r="F127" s="138" t="s">
        <v>121</v>
      </c>
      <c r="G127" s="139" t="s">
        <v>122</v>
      </c>
      <c r="H127" s="140">
        <v>634.54499999999996</v>
      </c>
      <c r="I127" s="141"/>
      <c r="J127" s="142">
        <f t="shared" ref="J127:J138" si="0">ROUND(I127*H127,2)</f>
        <v>0</v>
      </c>
      <c r="K127" s="143"/>
      <c r="L127" s="28"/>
      <c r="M127" s="144" t="s">
        <v>1</v>
      </c>
      <c r="N127" s="145" t="s">
        <v>40</v>
      </c>
      <c r="P127" s="146">
        <f t="shared" ref="P127:P138" si="1">O127*H127</f>
        <v>0</v>
      </c>
      <c r="Q127" s="146">
        <v>0</v>
      </c>
      <c r="R127" s="146">
        <f t="shared" ref="R127:R138" si="2">Q127*H127</f>
        <v>0</v>
      </c>
      <c r="S127" s="146">
        <v>0</v>
      </c>
      <c r="T127" s="147">
        <f t="shared" ref="T127:T138" si="3">S127*H127</f>
        <v>0</v>
      </c>
      <c r="AR127" s="148" t="s">
        <v>123</v>
      </c>
      <c r="AT127" s="148" t="s">
        <v>119</v>
      </c>
      <c r="AU127" s="148" t="s">
        <v>124</v>
      </c>
      <c r="AY127" s="13" t="s">
        <v>117</v>
      </c>
      <c r="BE127" s="149">
        <f t="shared" ref="BE127:BE138" si="4">IF(N127="základná",J127,0)</f>
        <v>0</v>
      </c>
      <c r="BF127" s="149">
        <f t="shared" ref="BF127:BF138" si="5">IF(N127="znížená",J127,0)</f>
        <v>0</v>
      </c>
      <c r="BG127" s="149">
        <f t="shared" ref="BG127:BG138" si="6">IF(N127="zákl. prenesená",J127,0)</f>
        <v>0</v>
      </c>
      <c r="BH127" s="149">
        <f t="shared" ref="BH127:BH138" si="7">IF(N127="zníž. prenesená",J127,0)</f>
        <v>0</v>
      </c>
      <c r="BI127" s="149">
        <f t="shared" ref="BI127:BI138" si="8">IF(N127="nulová",J127,0)</f>
        <v>0</v>
      </c>
      <c r="BJ127" s="13" t="s">
        <v>124</v>
      </c>
      <c r="BK127" s="149">
        <f t="shared" ref="BK127:BK138" si="9">ROUND(I127*H127,2)</f>
        <v>0</v>
      </c>
      <c r="BL127" s="13" t="s">
        <v>123</v>
      </c>
      <c r="BM127" s="148" t="s">
        <v>124</v>
      </c>
    </row>
    <row r="128" spans="2:65" s="1" customFormat="1" ht="24.15" customHeight="1" x14ac:dyDescent="0.2">
      <c r="B128" s="135"/>
      <c r="C128" s="136" t="s">
        <v>124</v>
      </c>
      <c r="D128" s="136" t="s">
        <v>119</v>
      </c>
      <c r="E128" s="137" t="s">
        <v>125</v>
      </c>
      <c r="F128" s="138" t="s">
        <v>126</v>
      </c>
      <c r="G128" s="139" t="s">
        <v>122</v>
      </c>
      <c r="H128" s="140">
        <v>1741.78</v>
      </c>
      <c r="I128" s="141"/>
      <c r="J128" s="142">
        <f t="shared" si="0"/>
        <v>0</v>
      </c>
      <c r="K128" s="143"/>
      <c r="L128" s="28"/>
      <c r="M128" s="144" t="s">
        <v>1</v>
      </c>
      <c r="N128" s="145" t="s">
        <v>40</v>
      </c>
      <c r="P128" s="146">
        <f t="shared" si="1"/>
        <v>0</v>
      </c>
      <c r="Q128" s="146">
        <v>0</v>
      </c>
      <c r="R128" s="146">
        <f t="shared" si="2"/>
        <v>0</v>
      </c>
      <c r="S128" s="146">
        <v>0</v>
      </c>
      <c r="T128" s="147">
        <f t="shared" si="3"/>
        <v>0</v>
      </c>
      <c r="AR128" s="148" t="s">
        <v>123</v>
      </c>
      <c r="AT128" s="148" t="s">
        <v>119</v>
      </c>
      <c r="AU128" s="148" t="s">
        <v>124</v>
      </c>
      <c r="AY128" s="13" t="s">
        <v>117</v>
      </c>
      <c r="BE128" s="149">
        <f t="shared" si="4"/>
        <v>0</v>
      </c>
      <c r="BF128" s="149">
        <f t="shared" si="5"/>
        <v>0</v>
      </c>
      <c r="BG128" s="149">
        <f t="shared" si="6"/>
        <v>0</v>
      </c>
      <c r="BH128" s="149">
        <f t="shared" si="7"/>
        <v>0</v>
      </c>
      <c r="BI128" s="149">
        <f t="shared" si="8"/>
        <v>0</v>
      </c>
      <c r="BJ128" s="13" t="s">
        <v>124</v>
      </c>
      <c r="BK128" s="149">
        <f t="shared" si="9"/>
        <v>0</v>
      </c>
      <c r="BL128" s="13" t="s">
        <v>123</v>
      </c>
      <c r="BM128" s="148" t="s">
        <v>123</v>
      </c>
    </row>
    <row r="129" spans="2:65" s="1" customFormat="1" ht="24.15" customHeight="1" x14ac:dyDescent="0.2">
      <c r="B129" s="135"/>
      <c r="C129" s="136" t="s">
        <v>127</v>
      </c>
      <c r="D129" s="136" t="s">
        <v>119</v>
      </c>
      <c r="E129" s="137" t="s">
        <v>128</v>
      </c>
      <c r="F129" s="138" t="s">
        <v>129</v>
      </c>
      <c r="G129" s="139" t="s">
        <v>122</v>
      </c>
      <c r="H129" s="140">
        <v>870.89</v>
      </c>
      <c r="I129" s="141"/>
      <c r="J129" s="142">
        <f t="shared" si="0"/>
        <v>0</v>
      </c>
      <c r="K129" s="143"/>
      <c r="L129" s="28"/>
      <c r="M129" s="144" t="s">
        <v>1</v>
      </c>
      <c r="N129" s="145" t="s">
        <v>40</v>
      </c>
      <c r="P129" s="146">
        <f t="shared" si="1"/>
        <v>0</v>
      </c>
      <c r="Q129" s="146">
        <v>0</v>
      </c>
      <c r="R129" s="146">
        <f t="shared" si="2"/>
        <v>0</v>
      </c>
      <c r="S129" s="146">
        <v>0</v>
      </c>
      <c r="T129" s="147">
        <f t="shared" si="3"/>
        <v>0</v>
      </c>
      <c r="AR129" s="148" t="s">
        <v>123</v>
      </c>
      <c r="AT129" s="148" t="s">
        <v>119</v>
      </c>
      <c r="AU129" s="148" t="s">
        <v>124</v>
      </c>
      <c r="AY129" s="13" t="s">
        <v>117</v>
      </c>
      <c r="BE129" s="149">
        <f t="shared" si="4"/>
        <v>0</v>
      </c>
      <c r="BF129" s="149">
        <f t="shared" si="5"/>
        <v>0</v>
      </c>
      <c r="BG129" s="149">
        <f t="shared" si="6"/>
        <v>0</v>
      </c>
      <c r="BH129" s="149">
        <f t="shared" si="7"/>
        <v>0</v>
      </c>
      <c r="BI129" s="149">
        <f t="shared" si="8"/>
        <v>0</v>
      </c>
      <c r="BJ129" s="13" t="s">
        <v>124</v>
      </c>
      <c r="BK129" s="149">
        <f t="shared" si="9"/>
        <v>0</v>
      </c>
      <c r="BL129" s="13" t="s">
        <v>123</v>
      </c>
      <c r="BM129" s="148" t="s">
        <v>130</v>
      </c>
    </row>
    <row r="130" spans="2:65" s="1" customFormat="1" ht="21.75" customHeight="1" x14ac:dyDescent="0.2">
      <c r="B130" s="135"/>
      <c r="C130" s="136" t="s">
        <v>123</v>
      </c>
      <c r="D130" s="136" t="s">
        <v>119</v>
      </c>
      <c r="E130" s="137" t="s">
        <v>131</v>
      </c>
      <c r="F130" s="138" t="s">
        <v>132</v>
      </c>
      <c r="G130" s="139" t="s">
        <v>122</v>
      </c>
      <c r="H130" s="140">
        <v>24.824999999999999</v>
      </c>
      <c r="I130" s="141"/>
      <c r="J130" s="142">
        <f t="shared" si="0"/>
        <v>0</v>
      </c>
      <c r="K130" s="143"/>
      <c r="L130" s="28"/>
      <c r="M130" s="144" t="s">
        <v>1</v>
      </c>
      <c r="N130" s="145" t="s">
        <v>40</v>
      </c>
      <c r="P130" s="146">
        <f t="shared" si="1"/>
        <v>0</v>
      </c>
      <c r="Q130" s="146">
        <v>0</v>
      </c>
      <c r="R130" s="146">
        <f t="shared" si="2"/>
        <v>0</v>
      </c>
      <c r="S130" s="146">
        <v>0</v>
      </c>
      <c r="T130" s="147">
        <f t="shared" si="3"/>
        <v>0</v>
      </c>
      <c r="AR130" s="148" t="s">
        <v>123</v>
      </c>
      <c r="AT130" s="148" t="s">
        <v>119</v>
      </c>
      <c r="AU130" s="148" t="s">
        <v>124</v>
      </c>
      <c r="AY130" s="13" t="s">
        <v>117</v>
      </c>
      <c r="BE130" s="149">
        <f t="shared" si="4"/>
        <v>0</v>
      </c>
      <c r="BF130" s="149">
        <f t="shared" si="5"/>
        <v>0</v>
      </c>
      <c r="BG130" s="149">
        <f t="shared" si="6"/>
        <v>0</v>
      </c>
      <c r="BH130" s="149">
        <f t="shared" si="7"/>
        <v>0</v>
      </c>
      <c r="BI130" s="149">
        <f t="shared" si="8"/>
        <v>0</v>
      </c>
      <c r="BJ130" s="13" t="s">
        <v>124</v>
      </c>
      <c r="BK130" s="149">
        <f t="shared" si="9"/>
        <v>0</v>
      </c>
      <c r="BL130" s="13" t="s">
        <v>123</v>
      </c>
      <c r="BM130" s="148" t="s">
        <v>133</v>
      </c>
    </row>
    <row r="131" spans="2:65" s="1" customFormat="1" ht="37.799999999999997" customHeight="1" x14ac:dyDescent="0.2">
      <c r="B131" s="135"/>
      <c r="C131" s="136" t="s">
        <v>134</v>
      </c>
      <c r="D131" s="136" t="s">
        <v>119</v>
      </c>
      <c r="E131" s="137" t="s">
        <v>135</v>
      </c>
      <c r="F131" s="138" t="s">
        <v>136</v>
      </c>
      <c r="G131" s="139" t="s">
        <v>122</v>
      </c>
      <c r="H131" s="140">
        <v>24.824999999999999</v>
      </c>
      <c r="I131" s="141"/>
      <c r="J131" s="142">
        <f t="shared" si="0"/>
        <v>0</v>
      </c>
      <c r="K131" s="143"/>
      <c r="L131" s="28"/>
      <c r="M131" s="144" t="s">
        <v>1</v>
      </c>
      <c r="N131" s="145" t="s">
        <v>40</v>
      </c>
      <c r="P131" s="146">
        <f t="shared" si="1"/>
        <v>0</v>
      </c>
      <c r="Q131" s="146">
        <v>0</v>
      </c>
      <c r="R131" s="146">
        <f t="shared" si="2"/>
        <v>0</v>
      </c>
      <c r="S131" s="146">
        <v>0</v>
      </c>
      <c r="T131" s="147">
        <f t="shared" si="3"/>
        <v>0</v>
      </c>
      <c r="AR131" s="148" t="s">
        <v>123</v>
      </c>
      <c r="AT131" s="148" t="s">
        <v>119</v>
      </c>
      <c r="AU131" s="148" t="s">
        <v>124</v>
      </c>
      <c r="AY131" s="13" t="s">
        <v>117</v>
      </c>
      <c r="BE131" s="149">
        <f t="shared" si="4"/>
        <v>0</v>
      </c>
      <c r="BF131" s="149">
        <f t="shared" si="5"/>
        <v>0</v>
      </c>
      <c r="BG131" s="149">
        <f t="shared" si="6"/>
        <v>0</v>
      </c>
      <c r="BH131" s="149">
        <f t="shared" si="7"/>
        <v>0</v>
      </c>
      <c r="BI131" s="149">
        <f t="shared" si="8"/>
        <v>0</v>
      </c>
      <c r="BJ131" s="13" t="s">
        <v>124</v>
      </c>
      <c r="BK131" s="149">
        <f t="shared" si="9"/>
        <v>0</v>
      </c>
      <c r="BL131" s="13" t="s">
        <v>123</v>
      </c>
      <c r="BM131" s="148" t="s">
        <v>137</v>
      </c>
    </row>
    <row r="132" spans="2:65" s="1" customFormat="1" ht="21.75" customHeight="1" x14ac:dyDescent="0.2">
      <c r="B132" s="135"/>
      <c r="C132" s="136" t="s">
        <v>130</v>
      </c>
      <c r="D132" s="136" t="s">
        <v>119</v>
      </c>
      <c r="E132" s="137" t="s">
        <v>138</v>
      </c>
      <c r="F132" s="138" t="s">
        <v>139</v>
      </c>
      <c r="G132" s="139" t="s">
        <v>122</v>
      </c>
      <c r="H132" s="140">
        <v>3800.89</v>
      </c>
      <c r="I132" s="141"/>
      <c r="J132" s="142">
        <f t="shared" si="0"/>
        <v>0</v>
      </c>
      <c r="K132" s="143"/>
      <c r="L132" s="28"/>
      <c r="M132" s="144" t="s">
        <v>1</v>
      </c>
      <c r="N132" s="145" t="s">
        <v>40</v>
      </c>
      <c r="P132" s="146">
        <f t="shared" si="1"/>
        <v>0</v>
      </c>
      <c r="Q132" s="146">
        <v>0</v>
      </c>
      <c r="R132" s="146">
        <f t="shared" si="2"/>
        <v>0</v>
      </c>
      <c r="S132" s="146">
        <v>0</v>
      </c>
      <c r="T132" s="147">
        <f t="shared" si="3"/>
        <v>0</v>
      </c>
      <c r="AR132" s="148" t="s">
        <v>123</v>
      </c>
      <c r="AT132" s="148" t="s">
        <v>119</v>
      </c>
      <c r="AU132" s="148" t="s">
        <v>124</v>
      </c>
      <c r="AY132" s="13" t="s">
        <v>117</v>
      </c>
      <c r="BE132" s="149">
        <f t="shared" si="4"/>
        <v>0</v>
      </c>
      <c r="BF132" s="149">
        <f t="shared" si="5"/>
        <v>0</v>
      </c>
      <c r="BG132" s="149">
        <f t="shared" si="6"/>
        <v>0</v>
      </c>
      <c r="BH132" s="149">
        <f t="shared" si="7"/>
        <v>0</v>
      </c>
      <c r="BI132" s="149">
        <f t="shared" si="8"/>
        <v>0</v>
      </c>
      <c r="BJ132" s="13" t="s">
        <v>124</v>
      </c>
      <c r="BK132" s="149">
        <f t="shared" si="9"/>
        <v>0</v>
      </c>
      <c r="BL132" s="13" t="s">
        <v>123</v>
      </c>
      <c r="BM132" s="148" t="s">
        <v>140</v>
      </c>
    </row>
    <row r="133" spans="2:65" s="1" customFormat="1" ht="33" customHeight="1" x14ac:dyDescent="0.2">
      <c r="B133" s="135"/>
      <c r="C133" s="136" t="s">
        <v>141</v>
      </c>
      <c r="D133" s="136" t="s">
        <v>119</v>
      </c>
      <c r="E133" s="137" t="s">
        <v>142</v>
      </c>
      <c r="F133" s="138" t="s">
        <v>143</v>
      </c>
      <c r="G133" s="139" t="s">
        <v>122</v>
      </c>
      <c r="H133" s="140">
        <v>631.75</v>
      </c>
      <c r="I133" s="141"/>
      <c r="J133" s="142">
        <f t="shared" si="0"/>
        <v>0</v>
      </c>
      <c r="K133" s="143"/>
      <c r="L133" s="28"/>
      <c r="M133" s="144" t="s">
        <v>1</v>
      </c>
      <c r="N133" s="145" t="s">
        <v>40</v>
      </c>
      <c r="P133" s="146">
        <f t="shared" si="1"/>
        <v>0</v>
      </c>
      <c r="Q133" s="146">
        <v>0</v>
      </c>
      <c r="R133" s="146">
        <f t="shared" si="2"/>
        <v>0</v>
      </c>
      <c r="S133" s="146">
        <v>0</v>
      </c>
      <c r="T133" s="147">
        <f t="shared" si="3"/>
        <v>0</v>
      </c>
      <c r="AR133" s="148" t="s">
        <v>123</v>
      </c>
      <c r="AT133" s="148" t="s">
        <v>119</v>
      </c>
      <c r="AU133" s="148" t="s">
        <v>124</v>
      </c>
      <c r="AY133" s="13" t="s">
        <v>117</v>
      </c>
      <c r="BE133" s="149">
        <f t="shared" si="4"/>
        <v>0</v>
      </c>
      <c r="BF133" s="149">
        <f t="shared" si="5"/>
        <v>0</v>
      </c>
      <c r="BG133" s="149">
        <f t="shared" si="6"/>
        <v>0</v>
      </c>
      <c r="BH133" s="149">
        <f t="shared" si="7"/>
        <v>0</v>
      </c>
      <c r="BI133" s="149">
        <f t="shared" si="8"/>
        <v>0</v>
      </c>
      <c r="BJ133" s="13" t="s">
        <v>124</v>
      </c>
      <c r="BK133" s="149">
        <f t="shared" si="9"/>
        <v>0</v>
      </c>
      <c r="BL133" s="13" t="s">
        <v>123</v>
      </c>
      <c r="BM133" s="148" t="s">
        <v>144</v>
      </c>
    </row>
    <row r="134" spans="2:65" s="1" customFormat="1" ht="21.75" customHeight="1" x14ac:dyDescent="0.2">
      <c r="B134" s="135"/>
      <c r="C134" s="136" t="s">
        <v>133</v>
      </c>
      <c r="D134" s="136" t="s">
        <v>119</v>
      </c>
      <c r="E134" s="137" t="s">
        <v>145</v>
      </c>
      <c r="F134" s="138" t="s">
        <v>146</v>
      </c>
      <c r="G134" s="139" t="s">
        <v>122</v>
      </c>
      <c r="H134" s="140">
        <v>2401.16</v>
      </c>
      <c r="I134" s="141"/>
      <c r="J134" s="142">
        <f t="shared" si="0"/>
        <v>0</v>
      </c>
      <c r="K134" s="143"/>
      <c r="L134" s="28"/>
      <c r="M134" s="144" t="s">
        <v>1</v>
      </c>
      <c r="N134" s="145" t="s">
        <v>40</v>
      </c>
      <c r="P134" s="146">
        <f t="shared" si="1"/>
        <v>0</v>
      </c>
      <c r="Q134" s="146">
        <v>0</v>
      </c>
      <c r="R134" s="146">
        <f t="shared" si="2"/>
        <v>0</v>
      </c>
      <c r="S134" s="146">
        <v>0</v>
      </c>
      <c r="T134" s="147">
        <f t="shared" si="3"/>
        <v>0</v>
      </c>
      <c r="AR134" s="148" t="s">
        <v>123</v>
      </c>
      <c r="AT134" s="148" t="s">
        <v>119</v>
      </c>
      <c r="AU134" s="148" t="s">
        <v>124</v>
      </c>
      <c r="AY134" s="13" t="s">
        <v>117</v>
      </c>
      <c r="BE134" s="149">
        <f t="shared" si="4"/>
        <v>0</v>
      </c>
      <c r="BF134" s="149">
        <f t="shared" si="5"/>
        <v>0</v>
      </c>
      <c r="BG134" s="149">
        <f t="shared" si="6"/>
        <v>0</v>
      </c>
      <c r="BH134" s="149">
        <f t="shared" si="7"/>
        <v>0</v>
      </c>
      <c r="BI134" s="149">
        <f t="shared" si="8"/>
        <v>0</v>
      </c>
      <c r="BJ134" s="13" t="s">
        <v>124</v>
      </c>
      <c r="BK134" s="149">
        <f t="shared" si="9"/>
        <v>0</v>
      </c>
      <c r="BL134" s="13" t="s">
        <v>123</v>
      </c>
      <c r="BM134" s="148" t="s">
        <v>147</v>
      </c>
    </row>
    <row r="135" spans="2:65" s="1" customFormat="1" ht="21.75" customHeight="1" x14ac:dyDescent="0.2">
      <c r="B135" s="135"/>
      <c r="C135" s="136" t="s">
        <v>148</v>
      </c>
      <c r="D135" s="136" t="s">
        <v>119</v>
      </c>
      <c r="E135" s="137" t="s">
        <v>149</v>
      </c>
      <c r="F135" s="138" t="s">
        <v>150</v>
      </c>
      <c r="G135" s="139" t="s">
        <v>151</v>
      </c>
      <c r="H135" s="140">
        <v>9521.5499999999993</v>
      </c>
      <c r="I135" s="141"/>
      <c r="J135" s="142">
        <f t="shared" si="0"/>
        <v>0</v>
      </c>
      <c r="K135" s="143"/>
      <c r="L135" s="28"/>
      <c r="M135" s="144" t="s">
        <v>1</v>
      </c>
      <c r="N135" s="145" t="s">
        <v>40</v>
      </c>
      <c r="P135" s="146">
        <f t="shared" si="1"/>
        <v>0</v>
      </c>
      <c r="Q135" s="146">
        <v>0</v>
      </c>
      <c r="R135" s="146">
        <f t="shared" si="2"/>
        <v>0</v>
      </c>
      <c r="S135" s="146">
        <v>0</v>
      </c>
      <c r="T135" s="147">
        <f t="shared" si="3"/>
        <v>0</v>
      </c>
      <c r="AR135" s="148" t="s">
        <v>123</v>
      </c>
      <c r="AT135" s="148" t="s">
        <v>119</v>
      </c>
      <c r="AU135" s="148" t="s">
        <v>124</v>
      </c>
      <c r="AY135" s="13" t="s">
        <v>117</v>
      </c>
      <c r="BE135" s="149">
        <f t="shared" si="4"/>
        <v>0</v>
      </c>
      <c r="BF135" s="149">
        <f t="shared" si="5"/>
        <v>0</v>
      </c>
      <c r="BG135" s="149">
        <f t="shared" si="6"/>
        <v>0</v>
      </c>
      <c r="BH135" s="149">
        <f t="shared" si="7"/>
        <v>0</v>
      </c>
      <c r="BI135" s="149">
        <f t="shared" si="8"/>
        <v>0</v>
      </c>
      <c r="BJ135" s="13" t="s">
        <v>124</v>
      </c>
      <c r="BK135" s="149">
        <f t="shared" si="9"/>
        <v>0</v>
      </c>
      <c r="BL135" s="13" t="s">
        <v>123</v>
      </c>
      <c r="BM135" s="148" t="s">
        <v>152</v>
      </c>
    </row>
    <row r="136" spans="2:65" s="1" customFormat="1" ht="24.15" customHeight="1" x14ac:dyDescent="0.2">
      <c r="B136" s="135"/>
      <c r="C136" s="136" t="s">
        <v>137</v>
      </c>
      <c r="D136" s="136" t="s">
        <v>119</v>
      </c>
      <c r="E136" s="137" t="s">
        <v>153</v>
      </c>
      <c r="F136" s="138" t="s">
        <v>154</v>
      </c>
      <c r="G136" s="139" t="s">
        <v>151</v>
      </c>
      <c r="H136" s="140">
        <v>7679.88</v>
      </c>
      <c r="I136" s="141"/>
      <c r="J136" s="142">
        <f t="shared" si="0"/>
        <v>0</v>
      </c>
      <c r="K136" s="143"/>
      <c r="L136" s="28"/>
      <c r="M136" s="144" t="s">
        <v>1</v>
      </c>
      <c r="N136" s="145" t="s">
        <v>40</v>
      </c>
      <c r="P136" s="146">
        <f t="shared" si="1"/>
        <v>0</v>
      </c>
      <c r="Q136" s="146">
        <v>0</v>
      </c>
      <c r="R136" s="146">
        <f t="shared" si="2"/>
        <v>0</v>
      </c>
      <c r="S136" s="146">
        <v>0</v>
      </c>
      <c r="T136" s="147">
        <f t="shared" si="3"/>
        <v>0</v>
      </c>
      <c r="AR136" s="148" t="s">
        <v>123</v>
      </c>
      <c r="AT136" s="148" t="s">
        <v>119</v>
      </c>
      <c r="AU136" s="148" t="s">
        <v>124</v>
      </c>
      <c r="AY136" s="13" t="s">
        <v>117</v>
      </c>
      <c r="BE136" s="149">
        <f t="shared" si="4"/>
        <v>0</v>
      </c>
      <c r="BF136" s="149">
        <f t="shared" si="5"/>
        <v>0</v>
      </c>
      <c r="BG136" s="149">
        <f t="shared" si="6"/>
        <v>0</v>
      </c>
      <c r="BH136" s="149">
        <f t="shared" si="7"/>
        <v>0</v>
      </c>
      <c r="BI136" s="149">
        <f t="shared" si="8"/>
        <v>0</v>
      </c>
      <c r="BJ136" s="13" t="s">
        <v>124</v>
      </c>
      <c r="BK136" s="149">
        <f t="shared" si="9"/>
        <v>0</v>
      </c>
      <c r="BL136" s="13" t="s">
        <v>123</v>
      </c>
      <c r="BM136" s="148" t="s">
        <v>7</v>
      </c>
    </row>
    <row r="137" spans="2:65" s="1" customFormat="1" ht="16.5" customHeight="1" x14ac:dyDescent="0.2">
      <c r="B137" s="135"/>
      <c r="C137" s="136" t="s">
        <v>155</v>
      </c>
      <c r="D137" s="136" t="s">
        <v>119</v>
      </c>
      <c r="E137" s="137" t="s">
        <v>156</v>
      </c>
      <c r="F137" s="138" t="s">
        <v>157</v>
      </c>
      <c r="G137" s="139" t="s">
        <v>151</v>
      </c>
      <c r="H137" s="140">
        <v>7679.88</v>
      </c>
      <c r="I137" s="141"/>
      <c r="J137" s="142">
        <f t="shared" si="0"/>
        <v>0</v>
      </c>
      <c r="K137" s="143"/>
      <c r="L137" s="28"/>
      <c r="M137" s="144" t="s">
        <v>1</v>
      </c>
      <c r="N137" s="145" t="s">
        <v>40</v>
      </c>
      <c r="P137" s="146">
        <f t="shared" si="1"/>
        <v>0</v>
      </c>
      <c r="Q137" s="146">
        <v>6.3999958332682297E-4</v>
      </c>
      <c r="R137" s="146">
        <f t="shared" si="2"/>
        <v>4.9151200000000017</v>
      </c>
      <c r="S137" s="146">
        <v>0</v>
      </c>
      <c r="T137" s="147">
        <f t="shared" si="3"/>
        <v>0</v>
      </c>
      <c r="AR137" s="148" t="s">
        <v>123</v>
      </c>
      <c r="AT137" s="148" t="s">
        <v>119</v>
      </c>
      <c r="AU137" s="148" t="s">
        <v>124</v>
      </c>
      <c r="AY137" s="13" t="s">
        <v>117</v>
      </c>
      <c r="BE137" s="149">
        <f t="shared" si="4"/>
        <v>0</v>
      </c>
      <c r="BF137" s="149">
        <f t="shared" si="5"/>
        <v>0</v>
      </c>
      <c r="BG137" s="149">
        <f t="shared" si="6"/>
        <v>0</v>
      </c>
      <c r="BH137" s="149">
        <f t="shared" si="7"/>
        <v>0</v>
      </c>
      <c r="BI137" s="149">
        <f t="shared" si="8"/>
        <v>0</v>
      </c>
      <c r="BJ137" s="13" t="s">
        <v>124</v>
      </c>
      <c r="BK137" s="149">
        <f t="shared" si="9"/>
        <v>0</v>
      </c>
      <c r="BL137" s="13" t="s">
        <v>123</v>
      </c>
      <c r="BM137" s="148" t="s">
        <v>158</v>
      </c>
    </row>
    <row r="138" spans="2:65" s="1" customFormat="1" ht="16.5" customHeight="1" x14ac:dyDescent="0.2">
      <c r="B138" s="135"/>
      <c r="C138" s="150" t="s">
        <v>140</v>
      </c>
      <c r="D138" s="150" t="s">
        <v>159</v>
      </c>
      <c r="E138" s="151" t="s">
        <v>160</v>
      </c>
      <c r="F138" s="152" t="s">
        <v>161</v>
      </c>
      <c r="G138" s="153" t="s">
        <v>162</v>
      </c>
      <c r="H138" s="154">
        <v>244.43100000000001</v>
      </c>
      <c r="I138" s="155"/>
      <c r="J138" s="156">
        <f t="shared" si="0"/>
        <v>0</v>
      </c>
      <c r="K138" s="157"/>
      <c r="L138" s="158"/>
      <c r="M138" s="159" t="s">
        <v>1</v>
      </c>
      <c r="N138" s="160" t="s">
        <v>40</v>
      </c>
      <c r="P138" s="146">
        <f t="shared" si="1"/>
        <v>0</v>
      </c>
      <c r="Q138" s="146">
        <v>9.9999590886589709E-4</v>
      </c>
      <c r="R138" s="146">
        <f t="shared" si="2"/>
        <v>0.24443000000000009</v>
      </c>
      <c r="S138" s="146">
        <v>0</v>
      </c>
      <c r="T138" s="147">
        <f t="shared" si="3"/>
        <v>0</v>
      </c>
      <c r="AR138" s="148" t="s">
        <v>133</v>
      </c>
      <c r="AT138" s="148" t="s">
        <v>159</v>
      </c>
      <c r="AU138" s="148" t="s">
        <v>124</v>
      </c>
      <c r="AY138" s="13" t="s">
        <v>117</v>
      </c>
      <c r="BE138" s="149">
        <f t="shared" si="4"/>
        <v>0</v>
      </c>
      <c r="BF138" s="149">
        <f t="shared" si="5"/>
        <v>0</v>
      </c>
      <c r="BG138" s="149">
        <f t="shared" si="6"/>
        <v>0</v>
      </c>
      <c r="BH138" s="149">
        <f t="shared" si="7"/>
        <v>0</v>
      </c>
      <c r="BI138" s="149">
        <f t="shared" si="8"/>
        <v>0</v>
      </c>
      <c r="BJ138" s="13" t="s">
        <v>124</v>
      </c>
      <c r="BK138" s="149">
        <f t="shared" si="9"/>
        <v>0</v>
      </c>
      <c r="BL138" s="13" t="s">
        <v>123</v>
      </c>
      <c r="BM138" s="148" t="s">
        <v>163</v>
      </c>
    </row>
    <row r="139" spans="2:65" s="11" customFormat="1" ht="22.8" customHeight="1" x14ac:dyDescent="0.25">
      <c r="B139" s="123"/>
      <c r="D139" s="124" t="s">
        <v>73</v>
      </c>
      <c r="E139" s="133" t="s">
        <v>124</v>
      </c>
      <c r="F139" s="133" t="s">
        <v>164</v>
      </c>
      <c r="I139" s="126"/>
      <c r="J139" s="134">
        <f>BK139</f>
        <v>0</v>
      </c>
      <c r="L139" s="123"/>
      <c r="M139" s="128"/>
      <c r="P139" s="129">
        <f>SUM(P140:P146)</f>
        <v>0</v>
      </c>
      <c r="R139" s="129">
        <f>SUM(R140:R146)</f>
        <v>4.5967600000000015</v>
      </c>
      <c r="T139" s="130">
        <f>SUM(T140:T146)</f>
        <v>0</v>
      </c>
      <c r="AR139" s="124" t="s">
        <v>82</v>
      </c>
      <c r="AT139" s="131" t="s">
        <v>73</v>
      </c>
      <c r="AU139" s="131" t="s">
        <v>82</v>
      </c>
      <c r="AY139" s="124" t="s">
        <v>117</v>
      </c>
      <c r="BK139" s="132">
        <f>SUM(BK140:BK146)</f>
        <v>0</v>
      </c>
    </row>
    <row r="140" spans="2:65" s="1" customFormat="1" ht="16.5" customHeight="1" x14ac:dyDescent="0.2">
      <c r="B140" s="135"/>
      <c r="C140" s="136" t="s">
        <v>165</v>
      </c>
      <c r="D140" s="136" t="s">
        <v>119</v>
      </c>
      <c r="E140" s="137" t="s">
        <v>166</v>
      </c>
      <c r="F140" s="138" t="s">
        <v>167</v>
      </c>
      <c r="G140" s="139" t="s">
        <v>168</v>
      </c>
      <c r="H140" s="140">
        <v>0.158</v>
      </c>
      <c r="I140" s="141"/>
      <c r="J140" s="142">
        <f t="shared" ref="J140:J146" si="10">ROUND(I140*H140,2)</f>
        <v>0</v>
      </c>
      <c r="K140" s="143"/>
      <c r="L140" s="28"/>
      <c r="M140" s="144" t="s">
        <v>1</v>
      </c>
      <c r="N140" s="145" t="s">
        <v>40</v>
      </c>
      <c r="P140" s="146">
        <f t="shared" ref="P140:P146" si="11">O140*H140</f>
        <v>0</v>
      </c>
      <c r="Q140" s="146">
        <v>1.0197468354430399</v>
      </c>
      <c r="R140" s="146">
        <f t="shared" ref="R140:R146" si="12">Q140*H140</f>
        <v>0.16112000000000032</v>
      </c>
      <c r="S140" s="146">
        <v>0</v>
      </c>
      <c r="T140" s="147">
        <f t="shared" ref="T140:T146" si="13">S140*H140</f>
        <v>0</v>
      </c>
      <c r="AR140" s="148" t="s">
        <v>123</v>
      </c>
      <c r="AT140" s="148" t="s">
        <v>119</v>
      </c>
      <c r="AU140" s="148" t="s">
        <v>124</v>
      </c>
      <c r="AY140" s="13" t="s">
        <v>117</v>
      </c>
      <c r="BE140" s="149">
        <f t="shared" ref="BE140:BE146" si="14">IF(N140="základná",J140,0)</f>
        <v>0</v>
      </c>
      <c r="BF140" s="149">
        <f t="shared" ref="BF140:BF146" si="15">IF(N140="znížená",J140,0)</f>
        <v>0</v>
      </c>
      <c r="BG140" s="149">
        <f t="shared" ref="BG140:BG146" si="16">IF(N140="zákl. prenesená",J140,0)</f>
        <v>0</v>
      </c>
      <c r="BH140" s="149">
        <f t="shared" ref="BH140:BH146" si="17">IF(N140="zníž. prenesená",J140,0)</f>
        <v>0</v>
      </c>
      <c r="BI140" s="149">
        <f t="shared" ref="BI140:BI146" si="18">IF(N140="nulová",J140,0)</f>
        <v>0</v>
      </c>
      <c r="BJ140" s="13" t="s">
        <v>124</v>
      </c>
      <c r="BK140" s="149">
        <f t="shared" ref="BK140:BK146" si="19">ROUND(I140*H140,2)</f>
        <v>0</v>
      </c>
      <c r="BL140" s="13" t="s">
        <v>123</v>
      </c>
      <c r="BM140" s="148" t="s">
        <v>169</v>
      </c>
    </row>
    <row r="141" spans="2:65" s="1" customFormat="1" ht="21.75" customHeight="1" x14ac:dyDescent="0.2">
      <c r="B141" s="135"/>
      <c r="C141" s="136" t="s">
        <v>144</v>
      </c>
      <c r="D141" s="136" t="s">
        <v>119</v>
      </c>
      <c r="E141" s="137" t="s">
        <v>170</v>
      </c>
      <c r="F141" s="138" t="s">
        <v>171</v>
      </c>
      <c r="G141" s="139" t="s">
        <v>151</v>
      </c>
      <c r="H141" s="140">
        <v>110</v>
      </c>
      <c r="I141" s="141"/>
      <c r="J141" s="142">
        <f t="shared" si="10"/>
        <v>0</v>
      </c>
      <c r="K141" s="143"/>
      <c r="L141" s="28"/>
      <c r="M141" s="144" t="s">
        <v>1</v>
      </c>
      <c r="N141" s="145" t="s">
        <v>40</v>
      </c>
      <c r="P141" s="146">
        <f t="shared" si="11"/>
        <v>0</v>
      </c>
      <c r="Q141" s="146">
        <v>4.1311818181818203E-3</v>
      </c>
      <c r="R141" s="146">
        <f t="shared" si="12"/>
        <v>0.45443000000000022</v>
      </c>
      <c r="S141" s="146">
        <v>0</v>
      </c>
      <c r="T141" s="147">
        <f t="shared" si="13"/>
        <v>0</v>
      </c>
      <c r="AR141" s="148" t="s">
        <v>123</v>
      </c>
      <c r="AT141" s="148" t="s">
        <v>119</v>
      </c>
      <c r="AU141" s="148" t="s">
        <v>124</v>
      </c>
      <c r="AY141" s="13" t="s">
        <v>117</v>
      </c>
      <c r="BE141" s="149">
        <f t="shared" si="14"/>
        <v>0</v>
      </c>
      <c r="BF141" s="149">
        <f t="shared" si="15"/>
        <v>0</v>
      </c>
      <c r="BG141" s="149">
        <f t="shared" si="16"/>
        <v>0</v>
      </c>
      <c r="BH141" s="149">
        <f t="shared" si="17"/>
        <v>0</v>
      </c>
      <c r="BI141" s="149">
        <f t="shared" si="18"/>
        <v>0</v>
      </c>
      <c r="BJ141" s="13" t="s">
        <v>124</v>
      </c>
      <c r="BK141" s="149">
        <f t="shared" si="19"/>
        <v>0</v>
      </c>
      <c r="BL141" s="13" t="s">
        <v>123</v>
      </c>
      <c r="BM141" s="148" t="s">
        <v>172</v>
      </c>
    </row>
    <row r="142" spans="2:65" s="1" customFormat="1" ht="24.15" customHeight="1" x14ac:dyDescent="0.2">
      <c r="B142" s="135"/>
      <c r="C142" s="136" t="s">
        <v>173</v>
      </c>
      <c r="D142" s="136" t="s">
        <v>119</v>
      </c>
      <c r="E142" s="137" t="s">
        <v>174</v>
      </c>
      <c r="F142" s="138" t="s">
        <v>175</v>
      </c>
      <c r="G142" s="139" t="s">
        <v>151</v>
      </c>
      <c r="H142" s="140">
        <v>110</v>
      </c>
      <c r="I142" s="141"/>
      <c r="J142" s="142">
        <f t="shared" si="10"/>
        <v>0</v>
      </c>
      <c r="K142" s="143"/>
      <c r="L142" s="28"/>
      <c r="M142" s="144" t="s">
        <v>1</v>
      </c>
      <c r="N142" s="145" t="s">
        <v>40</v>
      </c>
      <c r="P142" s="146">
        <f t="shared" si="11"/>
        <v>0</v>
      </c>
      <c r="Q142" s="146">
        <v>0</v>
      </c>
      <c r="R142" s="146">
        <f t="shared" si="12"/>
        <v>0</v>
      </c>
      <c r="S142" s="146">
        <v>0</v>
      </c>
      <c r="T142" s="147">
        <f t="shared" si="13"/>
        <v>0</v>
      </c>
      <c r="AR142" s="148" t="s">
        <v>123</v>
      </c>
      <c r="AT142" s="148" t="s">
        <v>119</v>
      </c>
      <c r="AU142" s="148" t="s">
        <v>124</v>
      </c>
      <c r="AY142" s="13" t="s">
        <v>117</v>
      </c>
      <c r="BE142" s="149">
        <f t="shared" si="14"/>
        <v>0</v>
      </c>
      <c r="BF142" s="149">
        <f t="shared" si="15"/>
        <v>0</v>
      </c>
      <c r="BG142" s="149">
        <f t="shared" si="16"/>
        <v>0</v>
      </c>
      <c r="BH142" s="149">
        <f t="shared" si="17"/>
        <v>0</v>
      </c>
      <c r="BI142" s="149">
        <f t="shared" si="18"/>
        <v>0</v>
      </c>
      <c r="BJ142" s="13" t="s">
        <v>124</v>
      </c>
      <c r="BK142" s="149">
        <f t="shared" si="19"/>
        <v>0</v>
      </c>
      <c r="BL142" s="13" t="s">
        <v>123</v>
      </c>
      <c r="BM142" s="148" t="s">
        <v>176</v>
      </c>
    </row>
    <row r="143" spans="2:65" s="1" customFormat="1" ht="33" customHeight="1" x14ac:dyDescent="0.2">
      <c r="B143" s="135"/>
      <c r="C143" s="136" t="s">
        <v>147</v>
      </c>
      <c r="D143" s="136" t="s">
        <v>119</v>
      </c>
      <c r="E143" s="137" t="s">
        <v>177</v>
      </c>
      <c r="F143" s="138" t="s">
        <v>178</v>
      </c>
      <c r="G143" s="139" t="s">
        <v>151</v>
      </c>
      <c r="H143" s="140">
        <v>2291.2600000000002</v>
      </c>
      <c r="I143" s="141"/>
      <c r="J143" s="142">
        <f t="shared" si="10"/>
        <v>0</v>
      </c>
      <c r="K143" s="143"/>
      <c r="L143" s="28"/>
      <c r="M143" s="144" t="s">
        <v>1</v>
      </c>
      <c r="N143" s="145" t="s">
        <v>40</v>
      </c>
      <c r="P143" s="146">
        <f t="shared" si="11"/>
        <v>0</v>
      </c>
      <c r="Q143" s="146">
        <v>3.2999310423086E-5</v>
      </c>
      <c r="R143" s="146">
        <f t="shared" si="12"/>
        <v>7.5610000000000038E-2</v>
      </c>
      <c r="S143" s="146">
        <v>0</v>
      </c>
      <c r="T143" s="147">
        <f t="shared" si="13"/>
        <v>0</v>
      </c>
      <c r="AR143" s="148" t="s">
        <v>123</v>
      </c>
      <c r="AT143" s="148" t="s">
        <v>119</v>
      </c>
      <c r="AU143" s="148" t="s">
        <v>124</v>
      </c>
      <c r="AY143" s="13" t="s">
        <v>117</v>
      </c>
      <c r="BE143" s="149">
        <f t="shared" si="14"/>
        <v>0</v>
      </c>
      <c r="BF143" s="149">
        <f t="shared" si="15"/>
        <v>0</v>
      </c>
      <c r="BG143" s="149">
        <f t="shared" si="16"/>
        <v>0</v>
      </c>
      <c r="BH143" s="149">
        <f t="shared" si="17"/>
        <v>0</v>
      </c>
      <c r="BI143" s="149">
        <f t="shared" si="18"/>
        <v>0</v>
      </c>
      <c r="BJ143" s="13" t="s">
        <v>124</v>
      </c>
      <c r="BK143" s="149">
        <f t="shared" si="19"/>
        <v>0</v>
      </c>
      <c r="BL143" s="13" t="s">
        <v>123</v>
      </c>
      <c r="BM143" s="148" t="s">
        <v>179</v>
      </c>
    </row>
    <row r="144" spans="2:65" s="1" customFormat="1" ht="16.5" customHeight="1" x14ac:dyDescent="0.2">
      <c r="B144" s="135"/>
      <c r="C144" s="150" t="s">
        <v>180</v>
      </c>
      <c r="D144" s="150" t="s">
        <v>159</v>
      </c>
      <c r="E144" s="151" t="s">
        <v>181</v>
      </c>
      <c r="F144" s="152" t="s">
        <v>182</v>
      </c>
      <c r="G144" s="153" t="s">
        <v>151</v>
      </c>
      <c r="H144" s="154">
        <v>2383.8270000000002</v>
      </c>
      <c r="I144" s="155"/>
      <c r="J144" s="156">
        <f t="shared" si="10"/>
        <v>0</v>
      </c>
      <c r="K144" s="157"/>
      <c r="L144" s="158"/>
      <c r="M144" s="159" t="s">
        <v>1</v>
      </c>
      <c r="N144" s="160" t="s">
        <v>40</v>
      </c>
      <c r="P144" s="146">
        <f t="shared" si="11"/>
        <v>0</v>
      </c>
      <c r="Q144" s="146">
        <v>4.9999853177264998E-4</v>
      </c>
      <c r="R144" s="146">
        <f t="shared" si="12"/>
        <v>1.1919100000000009</v>
      </c>
      <c r="S144" s="146">
        <v>0</v>
      </c>
      <c r="T144" s="147">
        <f t="shared" si="13"/>
        <v>0</v>
      </c>
      <c r="AR144" s="148" t="s">
        <v>133</v>
      </c>
      <c r="AT144" s="148" t="s">
        <v>159</v>
      </c>
      <c r="AU144" s="148" t="s">
        <v>124</v>
      </c>
      <c r="AY144" s="13" t="s">
        <v>117</v>
      </c>
      <c r="BE144" s="149">
        <f t="shared" si="14"/>
        <v>0</v>
      </c>
      <c r="BF144" s="149">
        <f t="shared" si="15"/>
        <v>0</v>
      </c>
      <c r="BG144" s="149">
        <f t="shared" si="16"/>
        <v>0</v>
      </c>
      <c r="BH144" s="149">
        <f t="shared" si="17"/>
        <v>0</v>
      </c>
      <c r="BI144" s="149">
        <f t="shared" si="18"/>
        <v>0</v>
      </c>
      <c r="BJ144" s="13" t="s">
        <v>124</v>
      </c>
      <c r="BK144" s="149">
        <f t="shared" si="19"/>
        <v>0</v>
      </c>
      <c r="BL144" s="13" t="s">
        <v>123</v>
      </c>
      <c r="BM144" s="148" t="s">
        <v>183</v>
      </c>
    </row>
    <row r="145" spans="2:65" s="1" customFormat="1" ht="24.15" customHeight="1" x14ac:dyDescent="0.2">
      <c r="B145" s="135"/>
      <c r="C145" s="136" t="s">
        <v>152</v>
      </c>
      <c r="D145" s="136" t="s">
        <v>119</v>
      </c>
      <c r="E145" s="137" t="s">
        <v>184</v>
      </c>
      <c r="F145" s="138" t="s">
        <v>185</v>
      </c>
      <c r="G145" s="139" t="s">
        <v>151</v>
      </c>
      <c r="H145" s="140">
        <v>4013.39</v>
      </c>
      <c r="I145" s="141"/>
      <c r="J145" s="142">
        <f t="shared" si="10"/>
        <v>0</v>
      </c>
      <c r="K145" s="143"/>
      <c r="L145" s="28"/>
      <c r="M145" s="144" t="s">
        <v>1</v>
      </c>
      <c r="N145" s="145" t="s">
        <v>40</v>
      </c>
      <c r="P145" s="146">
        <f t="shared" si="11"/>
        <v>0</v>
      </c>
      <c r="Q145" s="146">
        <v>2.5999965116771601E-4</v>
      </c>
      <c r="R145" s="146">
        <f t="shared" si="12"/>
        <v>1.0434799999999997</v>
      </c>
      <c r="S145" s="146">
        <v>0</v>
      </c>
      <c r="T145" s="147">
        <f t="shared" si="13"/>
        <v>0</v>
      </c>
      <c r="AR145" s="148" t="s">
        <v>123</v>
      </c>
      <c r="AT145" s="148" t="s">
        <v>119</v>
      </c>
      <c r="AU145" s="148" t="s">
        <v>124</v>
      </c>
      <c r="AY145" s="13" t="s">
        <v>117</v>
      </c>
      <c r="BE145" s="149">
        <f t="shared" si="14"/>
        <v>0</v>
      </c>
      <c r="BF145" s="149">
        <f t="shared" si="15"/>
        <v>0</v>
      </c>
      <c r="BG145" s="149">
        <f t="shared" si="16"/>
        <v>0</v>
      </c>
      <c r="BH145" s="149">
        <f t="shared" si="17"/>
        <v>0</v>
      </c>
      <c r="BI145" s="149">
        <f t="shared" si="18"/>
        <v>0</v>
      </c>
      <c r="BJ145" s="13" t="s">
        <v>124</v>
      </c>
      <c r="BK145" s="149">
        <f t="shared" si="19"/>
        <v>0</v>
      </c>
      <c r="BL145" s="13" t="s">
        <v>123</v>
      </c>
      <c r="BM145" s="148" t="s">
        <v>186</v>
      </c>
    </row>
    <row r="146" spans="2:65" s="1" customFormat="1" ht="16.5" customHeight="1" x14ac:dyDescent="0.2">
      <c r="B146" s="135"/>
      <c r="C146" s="150" t="s">
        <v>187</v>
      </c>
      <c r="D146" s="150" t="s">
        <v>159</v>
      </c>
      <c r="E146" s="151" t="s">
        <v>188</v>
      </c>
      <c r="F146" s="152" t="s">
        <v>189</v>
      </c>
      <c r="G146" s="153" t="s">
        <v>151</v>
      </c>
      <c r="H146" s="154">
        <v>4175.5309999999999</v>
      </c>
      <c r="I146" s="155"/>
      <c r="J146" s="156">
        <f t="shared" si="10"/>
        <v>0</v>
      </c>
      <c r="K146" s="157"/>
      <c r="L146" s="158"/>
      <c r="M146" s="159" t="s">
        <v>1</v>
      </c>
      <c r="N146" s="160" t="s">
        <v>40</v>
      </c>
      <c r="P146" s="146">
        <f t="shared" si="11"/>
        <v>0</v>
      </c>
      <c r="Q146" s="146">
        <v>3.9999942522280402E-4</v>
      </c>
      <c r="R146" s="146">
        <f t="shared" si="12"/>
        <v>1.67021</v>
      </c>
      <c r="S146" s="146">
        <v>0</v>
      </c>
      <c r="T146" s="147">
        <f t="shared" si="13"/>
        <v>0</v>
      </c>
      <c r="AR146" s="148" t="s">
        <v>133</v>
      </c>
      <c r="AT146" s="148" t="s">
        <v>159</v>
      </c>
      <c r="AU146" s="148" t="s">
        <v>124</v>
      </c>
      <c r="AY146" s="13" t="s">
        <v>117</v>
      </c>
      <c r="BE146" s="149">
        <f t="shared" si="14"/>
        <v>0</v>
      </c>
      <c r="BF146" s="149">
        <f t="shared" si="15"/>
        <v>0</v>
      </c>
      <c r="BG146" s="149">
        <f t="shared" si="16"/>
        <v>0</v>
      </c>
      <c r="BH146" s="149">
        <f t="shared" si="17"/>
        <v>0</v>
      </c>
      <c r="BI146" s="149">
        <f t="shared" si="18"/>
        <v>0</v>
      </c>
      <c r="BJ146" s="13" t="s">
        <v>124</v>
      </c>
      <c r="BK146" s="149">
        <f t="shared" si="19"/>
        <v>0</v>
      </c>
      <c r="BL146" s="13" t="s">
        <v>123</v>
      </c>
      <c r="BM146" s="148" t="s">
        <v>190</v>
      </c>
    </row>
    <row r="147" spans="2:65" s="11" customFormat="1" ht="22.8" customHeight="1" x14ac:dyDescent="0.25">
      <c r="B147" s="123"/>
      <c r="D147" s="124" t="s">
        <v>73</v>
      </c>
      <c r="E147" s="133" t="s">
        <v>123</v>
      </c>
      <c r="F147" s="133" t="s">
        <v>191</v>
      </c>
      <c r="I147" s="126"/>
      <c r="J147" s="134">
        <f>BK147</f>
        <v>0</v>
      </c>
      <c r="L147" s="123"/>
      <c r="M147" s="128"/>
      <c r="P147" s="129">
        <f>P148</f>
        <v>0</v>
      </c>
      <c r="R147" s="129">
        <f>R148</f>
        <v>4.53376</v>
      </c>
      <c r="T147" s="130">
        <f>T148</f>
        <v>0</v>
      </c>
      <c r="AR147" s="124" t="s">
        <v>82</v>
      </c>
      <c r="AT147" s="131" t="s">
        <v>73</v>
      </c>
      <c r="AU147" s="131" t="s">
        <v>82</v>
      </c>
      <c r="AY147" s="124" t="s">
        <v>117</v>
      </c>
      <c r="BK147" s="132">
        <f>BK148</f>
        <v>0</v>
      </c>
    </row>
    <row r="148" spans="2:65" s="1" customFormat="1" ht="33" customHeight="1" x14ac:dyDescent="0.2">
      <c r="B148" s="135"/>
      <c r="C148" s="136" t="s">
        <v>7</v>
      </c>
      <c r="D148" s="136" t="s">
        <v>119</v>
      </c>
      <c r="E148" s="137" t="s">
        <v>192</v>
      </c>
      <c r="F148" s="138" t="s">
        <v>193</v>
      </c>
      <c r="G148" s="139" t="s">
        <v>151</v>
      </c>
      <c r="H148" s="140">
        <v>28</v>
      </c>
      <c r="I148" s="141"/>
      <c r="J148" s="142">
        <f>ROUND(I148*H148,2)</f>
        <v>0</v>
      </c>
      <c r="K148" s="143"/>
      <c r="L148" s="28"/>
      <c r="M148" s="144" t="s">
        <v>1</v>
      </c>
      <c r="N148" s="145" t="s">
        <v>40</v>
      </c>
      <c r="P148" s="146">
        <f>O148*H148</f>
        <v>0</v>
      </c>
      <c r="Q148" s="146">
        <v>0.16192000000000001</v>
      </c>
      <c r="R148" s="146">
        <f>Q148*H148</f>
        <v>4.53376</v>
      </c>
      <c r="S148" s="146">
        <v>0</v>
      </c>
      <c r="T148" s="147">
        <f>S148*H148</f>
        <v>0</v>
      </c>
      <c r="AR148" s="148" t="s">
        <v>123</v>
      </c>
      <c r="AT148" s="148" t="s">
        <v>119</v>
      </c>
      <c r="AU148" s="148" t="s">
        <v>124</v>
      </c>
      <c r="AY148" s="13" t="s">
        <v>117</v>
      </c>
      <c r="BE148" s="149">
        <f>IF(N148="základná",J148,0)</f>
        <v>0</v>
      </c>
      <c r="BF148" s="149">
        <f>IF(N148="znížená",J148,0)</f>
        <v>0</v>
      </c>
      <c r="BG148" s="149">
        <f>IF(N148="zákl. prenesená",J148,0)</f>
        <v>0</v>
      </c>
      <c r="BH148" s="149">
        <f>IF(N148="zníž. prenesená",J148,0)</f>
        <v>0</v>
      </c>
      <c r="BI148" s="149">
        <f>IF(N148="nulová",J148,0)</f>
        <v>0</v>
      </c>
      <c r="BJ148" s="13" t="s">
        <v>124</v>
      </c>
      <c r="BK148" s="149">
        <f>ROUND(I148*H148,2)</f>
        <v>0</v>
      </c>
      <c r="BL148" s="13" t="s">
        <v>123</v>
      </c>
      <c r="BM148" s="148" t="s">
        <v>194</v>
      </c>
    </row>
    <row r="149" spans="2:65" s="11" customFormat="1" ht="22.8" customHeight="1" x14ac:dyDescent="0.25">
      <c r="B149" s="123"/>
      <c r="D149" s="124" t="s">
        <v>73</v>
      </c>
      <c r="E149" s="133" t="s">
        <v>134</v>
      </c>
      <c r="F149" s="133" t="s">
        <v>195</v>
      </c>
      <c r="I149" s="126"/>
      <c r="J149" s="134">
        <f>BK149</f>
        <v>0</v>
      </c>
      <c r="L149" s="123"/>
      <c r="M149" s="128"/>
      <c r="P149" s="129">
        <f>SUM(P150:P159)</f>
        <v>0</v>
      </c>
      <c r="R149" s="129">
        <f>SUM(R150:R159)</f>
        <v>9052.9201199999989</v>
      </c>
      <c r="T149" s="130">
        <f>SUM(T150:T159)</f>
        <v>0</v>
      </c>
      <c r="AR149" s="124" t="s">
        <v>82</v>
      </c>
      <c r="AT149" s="131" t="s">
        <v>73</v>
      </c>
      <c r="AU149" s="131" t="s">
        <v>82</v>
      </c>
      <c r="AY149" s="124" t="s">
        <v>117</v>
      </c>
      <c r="BK149" s="132">
        <f>SUM(BK150:BK159)</f>
        <v>0</v>
      </c>
    </row>
    <row r="150" spans="2:65" s="1" customFormat="1" ht="24.15" customHeight="1" x14ac:dyDescent="0.2">
      <c r="B150" s="135"/>
      <c r="C150" s="136" t="s">
        <v>196</v>
      </c>
      <c r="D150" s="136" t="s">
        <v>119</v>
      </c>
      <c r="E150" s="137" t="s">
        <v>197</v>
      </c>
      <c r="F150" s="138" t="s">
        <v>198</v>
      </c>
      <c r="G150" s="139" t="s">
        <v>151</v>
      </c>
      <c r="H150" s="140">
        <v>2396.12</v>
      </c>
      <c r="I150" s="141"/>
      <c r="J150" s="142">
        <f t="shared" ref="J150:J159" si="20">ROUND(I150*H150,2)</f>
        <v>0</v>
      </c>
      <c r="K150" s="143"/>
      <c r="L150" s="28"/>
      <c r="M150" s="144" t="s">
        <v>1</v>
      </c>
      <c r="N150" s="145" t="s">
        <v>40</v>
      </c>
      <c r="P150" s="146">
        <f t="shared" ref="P150:P159" si="21">O150*H150</f>
        <v>0</v>
      </c>
      <c r="Q150" s="146">
        <v>0.27993999883144399</v>
      </c>
      <c r="R150" s="146">
        <f t="shared" ref="R150:R159" si="22">Q150*H150</f>
        <v>670.7698299999995</v>
      </c>
      <c r="S150" s="146">
        <v>0</v>
      </c>
      <c r="T150" s="147">
        <f t="shared" ref="T150:T159" si="23">S150*H150</f>
        <v>0</v>
      </c>
      <c r="AR150" s="148" t="s">
        <v>123</v>
      </c>
      <c r="AT150" s="148" t="s">
        <v>119</v>
      </c>
      <c r="AU150" s="148" t="s">
        <v>124</v>
      </c>
      <c r="AY150" s="13" t="s">
        <v>117</v>
      </c>
      <c r="BE150" s="149">
        <f t="shared" ref="BE150:BE159" si="24">IF(N150="základná",J150,0)</f>
        <v>0</v>
      </c>
      <c r="BF150" s="149">
        <f t="shared" ref="BF150:BF159" si="25">IF(N150="znížená",J150,0)</f>
        <v>0</v>
      </c>
      <c r="BG150" s="149">
        <f t="shared" ref="BG150:BG159" si="26">IF(N150="zákl. prenesená",J150,0)</f>
        <v>0</v>
      </c>
      <c r="BH150" s="149">
        <f t="shared" ref="BH150:BH159" si="27">IF(N150="zníž. prenesená",J150,0)</f>
        <v>0</v>
      </c>
      <c r="BI150" s="149">
        <f t="shared" ref="BI150:BI159" si="28">IF(N150="nulová",J150,0)</f>
        <v>0</v>
      </c>
      <c r="BJ150" s="13" t="s">
        <v>124</v>
      </c>
      <c r="BK150" s="149">
        <f t="shared" ref="BK150:BK159" si="29">ROUND(I150*H150,2)</f>
        <v>0</v>
      </c>
      <c r="BL150" s="13" t="s">
        <v>123</v>
      </c>
      <c r="BM150" s="148" t="s">
        <v>199</v>
      </c>
    </row>
    <row r="151" spans="2:65" s="1" customFormat="1" ht="24.15" customHeight="1" x14ac:dyDescent="0.2">
      <c r="B151" s="135"/>
      <c r="C151" s="136" t="s">
        <v>158</v>
      </c>
      <c r="D151" s="136" t="s">
        <v>119</v>
      </c>
      <c r="E151" s="137" t="s">
        <v>200</v>
      </c>
      <c r="F151" s="138" t="s">
        <v>201</v>
      </c>
      <c r="G151" s="139" t="s">
        <v>151</v>
      </c>
      <c r="H151" s="140">
        <v>12495.53</v>
      </c>
      <c r="I151" s="141"/>
      <c r="J151" s="142">
        <f t="shared" si="20"/>
        <v>0</v>
      </c>
      <c r="K151" s="143"/>
      <c r="L151" s="28"/>
      <c r="M151" s="144" t="s">
        <v>1</v>
      </c>
      <c r="N151" s="145" t="s">
        <v>40</v>
      </c>
      <c r="P151" s="146">
        <f t="shared" si="21"/>
        <v>0</v>
      </c>
      <c r="Q151" s="146">
        <v>0.37079999967988603</v>
      </c>
      <c r="R151" s="146">
        <f t="shared" si="22"/>
        <v>4633.3425200000065</v>
      </c>
      <c r="S151" s="146">
        <v>0</v>
      </c>
      <c r="T151" s="147">
        <f t="shared" si="23"/>
        <v>0</v>
      </c>
      <c r="AR151" s="148" t="s">
        <v>123</v>
      </c>
      <c r="AT151" s="148" t="s">
        <v>119</v>
      </c>
      <c r="AU151" s="148" t="s">
        <v>124</v>
      </c>
      <c r="AY151" s="13" t="s">
        <v>117</v>
      </c>
      <c r="BE151" s="149">
        <f t="shared" si="24"/>
        <v>0</v>
      </c>
      <c r="BF151" s="149">
        <f t="shared" si="25"/>
        <v>0</v>
      </c>
      <c r="BG151" s="149">
        <f t="shared" si="26"/>
        <v>0</v>
      </c>
      <c r="BH151" s="149">
        <f t="shared" si="27"/>
        <v>0</v>
      </c>
      <c r="BI151" s="149">
        <f t="shared" si="28"/>
        <v>0</v>
      </c>
      <c r="BJ151" s="13" t="s">
        <v>124</v>
      </c>
      <c r="BK151" s="149">
        <f t="shared" si="29"/>
        <v>0</v>
      </c>
      <c r="BL151" s="13" t="s">
        <v>123</v>
      </c>
      <c r="BM151" s="148" t="s">
        <v>202</v>
      </c>
    </row>
    <row r="152" spans="2:65" s="1" customFormat="1" ht="33" customHeight="1" x14ac:dyDescent="0.2">
      <c r="B152" s="135"/>
      <c r="C152" s="136" t="s">
        <v>203</v>
      </c>
      <c r="D152" s="136" t="s">
        <v>119</v>
      </c>
      <c r="E152" s="137" t="s">
        <v>204</v>
      </c>
      <c r="F152" s="138" t="s">
        <v>205</v>
      </c>
      <c r="G152" s="139" t="s">
        <v>151</v>
      </c>
      <c r="H152" s="140">
        <v>4013.39</v>
      </c>
      <c r="I152" s="141"/>
      <c r="J152" s="142">
        <f t="shared" si="20"/>
        <v>0</v>
      </c>
      <c r="K152" s="143"/>
      <c r="L152" s="28"/>
      <c r="M152" s="144" t="s">
        <v>1</v>
      </c>
      <c r="N152" s="145" t="s">
        <v>40</v>
      </c>
      <c r="P152" s="146">
        <f t="shared" si="21"/>
        <v>0</v>
      </c>
      <c r="Q152" s="146">
        <v>0.103389999476752</v>
      </c>
      <c r="R152" s="146">
        <f t="shared" si="22"/>
        <v>414.9443900000017</v>
      </c>
      <c r="S152" s="146">
        <v>0</v>
      </c>
      <c r="T152" s="147">
        <f t="shared" si="23"/>
        <v>0</v>
      </c>
      <c r="AR152" s="148" t="s">
        <v>123</v>
      </c>
      <c r="AT152" s="148" t="s">
        <v>119</v>
      </c>
      <c r="AU152" s="148" t="s">
        <v>124</v>
      </c>
      <c r="AY152" s="13" t="s">
        <v>117</v>
      </c>
      <c r="BE152" s="149">
        <f t="shared" si="24"/>
        <v>0</v>
      </c>
      <c r="BF152" s="149">
        <f t="shared" si="25"/>
        <v>0</v>
      </c>
      <c r="BG152" s="149">
        <f t="shared" si="26"/>
        <v>0</v>
      </c>
      <c r="BH152" s="149">
        <f t="shared" si="27"/>
        <v>0</v>
      </c>
      <c r="BI152" s="149">
        <f t="shared" si="28"/>
        <v>0</v>
      </c>
      <c r="BJ152" s="13" t="s">
        <v>124</v>
      </c>
      <c r="BK152" s="149">
        <f t="shared" si="29"/>
        <v>0</v>
      </c>
      <c r="BL152" s="13" t="s">
        <v>123</v>
      </c>
      <c r="BM152" s="148" t="s">
        <v>206</v>
      </c>
    </row>
    <row r="153" spans="2:65" s="1" customFormat="1" ht="33" customHeight="1" x14ac:dyDescent="0.2">
      <c r="B153" s="135"/>
      <c r="C153" s="136" t="s">
        <v>163</v>
      </c>
      <c r="D153" s="136" t="s">
        <v>119</v>
      </c>
      <c r="E153" s="137" t="s">
        <v>207</v>
      </c>
      <c r="F153" s="138" t="s">
        <v>208</v>
      </c>
      <c r="G153" s="139" t="s">
        <v>151</v>
      </c>
      <c r="H153" s="140">
        <v>8000.45</v>
      </c>
      <c r="I153" s="141"/>
      <c r="J153" s="142">
        <f t="shared" si="20"/>
        <v>0</v>
      </c>
      <c r="K153" s="143"/>
      <c r="L153" s="28"/>
      <c r="M153" s="144" t="s">
        <v>1</v>
      </c>
      <c r="N153" s="145" t="s">
        <v>40</v>
      </c>
      <c r="P153" s="146">
        <f t="shared" si="21"/>
        <v>0</v>
      </c>
      <c r="Q153" s="146">
        <v>0.20677000043747501</v>
      </c>
      <c r="R153" s="146">
        <f t="shared" si="22"/>
        <v>1654.2530499999968</v>
      </c>
      <c r="S153" s="146">
        <v>0</v>
      </c>
      <c r="T153" s="147">
        <f t="shared" si="23"/>
        <v>0</v>
      </c>
      <c r="AR153" s="148" t="s">
        <v>123</v>
      </c>
      <c r="AT153" s="148" t="s">
        <v>119</v>
      </c>
      <c r="AU153" s="148" t="s">
        <v>124</v>
      </c>
      <c r="AY153" s="13" t="s">
        <v>117</v>
      </c>
      <c r="BE153" s="149">
        <f t="shared" si="24"/>
        <v>0</v>
      </c>
      <c r="BF153" s="149">
        <f t="shared" si="25"/>
        <v>0</v>
      </c>
      <c r="BG153" s="149">
        <f t="shared" si="26"/>
        <v>0</v>
      </c>
      <c r="BH153" s="149">
        <f t="shared" si="27"/>
        <v>0</v>
      </c>
      <c r="BI153" s="149">
        <f t="shared" si="28"/>
        <v>0</v>
      </c>
      <c r="BJ153" s="13" t="s">
        <v>124</v>
      </c>
      <c r="BK153" s="149">
        <f t="shared" si="29"/>
        <v>0</v>
      </c>
      <c r="BL153" s="13" t="s">
        <v>123</v>
      </c>
      <c r="BM153" s="148" t="s">
        <v>209</v>
      </c>
    </row>
    <row r="154" spans="2:65" s="1" customFormat="1" ht="24.15" customHeight="1" x14ac:dyDescent="0.2">
      <c r="B154" s="135"/>
      <c r="C154" s="136" t="s">
        <v>210</v>
      </c>
      <c r="D154" s="136" t="s">
        <v>119</v>
      </c>
      <c r="E154" s="137" t="s">
        <v>211</v>
      </c>
      <c r="F154" s="138" t="s">
        <v>212</v>
      </c>
      <c r="G154" s="139" t="s">
        <v>151</v>
      </c>
      <c r="H154" s="140">
        <v>1856.59</v>
      </c>
      <c r="I154" s="141"/>
      <c r="J154" s="142">
        <f t="shared" si="20"/>
        <v>0</v>
      </c>
      <c r="K154" s="143"/>
      <c r="L154" s="28"/>
      <c r="M154" s="144" t="s">
        <v>1</v>
      </c>
      <c r="N154" s="145" t="s">
        <v>40</v>
      </c>
      <c r="P154" s="146">
        <f t="shared" si="21"/>
        <v>0</v>
      </c>
      <c r="Q154" s="146">
        <v>0.25993999752233898</v>
      </c>
      <c r="R154" s="146">
        <f t="shared" si="22"/>
        <v>482.60199999999929</v>
      </c>
      <c r="S154" s="146">
        <v>0</v>
      </c>
      <c r="T154" s="147">
        <f t="shared" si="23"/>
        <v>0</v>
      </c>
      <c r="AR154" s="148" t="s">
        <v>123</v>
      </c>
      <c r="AT154" s="148" t="s">
        <v>119</v>
      </c>
      <c r="AU154" s="148" t="s">
        <v>124</v>
      </c>
      <c r="AY154" s="13" t="s">
        <v>117</v>
      </c>
      <c r="BE154" s="149">
        <f t="shared" si="24"/>
        <v>0</v>
      </c>
      <c r="BF154" s="149">
        <f t="shared" si="25"/>
        <v>0</v>
      </c>
      <c r="BG154" s="149">
        <f t="shared" si="26"/>
        <v>0</v>
      </c>
      <c r="BH154" s="149">
        <f t="shared" si="27"/>
        <v>0</v>
      </c>
      <c r="BI154" s="149">
        <f t="shared" si="28"/>
        <v>0</v>
      </c>
      <c r="BJ154" s="13" t="s">
        <v>124</v>
      </c>
      <c r="BK154" s="149">
        <f t="shared" si="29"/>
        <v>0</v>
      </c>
      <c r="BL154" s="13" t="s">
        <v>123</v>
      </c>
      <c r="BM154" s="148" t="s">
        <v>213</v>
      </c>
    </row>
    <row r="155" spans="2:65" s="1" customFormat="1" ht="33" customHeight="1" x14ac:dyDescent="0.2">
      <c r="B155" s="135"/>
      <c r="C155" s="136" t="s">
        <v>169</v>
      </c>
      <c r="D155" s="136" t="s">
        <v>119</v>
      </c>
      <c r="E155" s="137" t="s">
        <v>214</v>
      </c>
      <c r="F155" s="138" t="s">
        <v>215</v>
      </c>
      <c r="G155" s="139" t="s">
        <v>151</v>
      </c>
      <c r="H155" s="140">
        <v>4013.39</v>
      </c>
      <c r="I155" s="141"/>
      <c r="J155" s="142">
        <f t="shared" si="20"/>
        <v>0</v>
      </c>
      <c r="K155" s="143"/>
      <c r="L155" s="28"/>
      <c r="M155" s="144" t="s">
        <v>1</v>
      </c>
      <c r="N155" s="145" t="s">
        <v>40</v>
      </c>
      <c r="P155" s="146">
        <f t="shared" si="21"/>
        <v>0</v>
      </c>
      <c r="Q155" s="146">
        <v>6.1000052324842601E-4</v>
      </c>
      <c r="R155" s="146">
        <f t="shared" si="22"/>
        <v>2.4481700000000002</v>
      </c>
      <c r="S155" s="146">
        <v>0</v>
      </c>
      <c r="T155" s="147">
        <f t="shared" si="23"/>
        <v>0</v>
      </c>
      <c r="AR155" s="148" t="s">
        <v>123</v>
      </c>
      <c r="AT155" s="148" t="s">
        <v>119</v>
      </c>
      <c r="AU155" s="148" t="s">
        <v>124</v>
      </c>
      <c r="AY155" s="13" t="s">
        <v>117</v>
      </c>
      <c r="BE155" s="149">
        <f t="shared" si="24"/>
        <v>0</v>
      </c>
      <c r="BF155" s="149">
        <f t="shared" si="25"/>
        <v>0</v>
      </c>
      <c r="BG155" s="149">
        <f t="shared" si="26"/>
        <v>0</v>
      </c>
      <c r="BH155" s="149">
        <f t="shared" si="27"/>
        <v>0</v>
      </c>
      <c r="BI155" s="149">
        <f t="shared" si="28"/>
        <v>0</v>
      </c>
      <c r="BJ155" s="13" t="s">
        <v>124</v>
      </c>
      <c r="BK155" s="149">
        <f t="shared" si="29"/>
        <v>0</v>
      </c>
      <c r="BL155" s="13" t="s">
        <v>123</v>
      </c>
      <c r="BM155" s="148" t="s">
        <v>216</v>
      </c>
    </row>
    <row r="156" spans="2:65" s="1" customFormat="1" ht="24.15" customHeight="1" x14ac:dyDescent="0.2">
      <c r="B156" s="135"/>
      <c r="C156" s="136" t="s">
        <v>217</v>
      </c>
      <c r="D156" s="136" t="s">
        <v>119</v>
      </c>
      <c r="E156" s="137" t="s">
        <v>218</v>
      </c>
      <c r="F156" s="138" t="s">
        <v>219</v>
      </c>
      <c r="G156" s="139" t="s">
        <v>151</v>
      </c>
      <c r="H156" s="140">
        <v>7689.82</v>
      </c>
      <c r="I156" s="141"/>
      <c r="J156" s="142">
        <f t="shared" si="20"/>
        <v>0</v>
      </c>
      <c r="K156" s="143"/>
      <c r="L156" s="28"/>
      <c r="M156" s="144" t="s">
        <v>1</v>
      </c>
      <c r="N156" s="145" t="s">
        <v>40</v>
      </c>
      <c r="P156" s="146">
        <f t="shared" si="21"/>
        <v>0</v>
      </c>
      <c r="Q156" s="146">
        <v>0.153209999713907</v>
      </c>
      <c r="R156" s="146">
        <f t="shared" si="22"/>
        <v>1178.1573199999964</v>
      </c>
      <c r="S156" s="146">
        <v>0</v>
      </c>
      <c r="T156" s="147">
        <f t="shared" si="23"/>
        <v>0</v>
      </c>
      <c r="AR156" s="148" t="s">
        <v>123</v>
      </c>
      <c r="AT156" s="148" t="s">
        <v>119</v>
      </c>
      <c r="AU156" s="148" t="s">
        <v>124</v>
      </c>
      <c r="AY156" s="13" t="s">
        <v>117</v>
      </c>
      <c r="BE156" s="149">
        <f t="shared" si="24"/>
        <v>0</v>
      </c>
      <c r="BF156" s="149">
        <f t="shared" si="25"/>
        <v>0</v>
      </c>
      <c r="BG156" s="149">
        <f t="shared" si="26"/>
        <v>0</v>
      </c>
      <c r="BH156" s="149">
        <f t="shared" si="27"/>
        <v>0</v>
      </c>
      <c r="BI156" s="149">
        <f t="shared" si="28"/>
        <v>0</v>
      </c>
      <c r="BJ156" s="13" t="s">
        <v>124</v>
      </c>
      <c r="BK156" s="149">
        <f t="shared" si="29"/>
        <v>0</v>
      </c>
      <c r="BL156" s="13" t="s">
        <v>123</v>
      </c>
      <c r="BM156" s="148" t="s">
        <v>220</v>
      </c>
    </row>
    <row r="157" spans="2:65" s="1" customFormat="1" ht="24.15" customHeight="1" x14ac:dyDescent="0.2">
      <c r="B157" s="135"/>
      <c r="C157" s="136" t="s">
        <v>172</v>
      </c>
      <c r="D157" s="136" t="s">
        <v>119</v>
      </c>
      <c r="E157" s="137" t="s">
        <v>221</v>
      </c>
      <c r="F157" s="138" t="s">
        <v>222</v>
      </c>
      <c r="G157" s="139" t="s">
        <v>151</v>
      </c>
      <c r="H157" s="140">
        <v>24</v>
      </c>
      <c r="I157" s="141"/>
      <c r="J157" s="142">
        <f t="shared" si="20"/>
        <v>0</v>
      </c>
      <c r="K157" s="143"/>
      <c r="L157" s="28"/>
      <c r="M157" s="144" t="s">
        <v>1</v>
      </c>
      <c r="N157" s="145" t="s">
        <v>40</v>
      </c>
      <c r="P157" s="146">
        <f t="shared" si="21"/>
        <v>0</v>
      </c>
      <c r="Q157" s="146">
        <v>0.392785</v>
      </c>
      <c r="R157" s="146">
        <f t="shared" si="22"/>
        <v>9.4268400000000003</v>
      </c>
      <c r="S157" s="146">
        <v>0</v>
      </c>
      <c r="T157" s="147">
        <f t="shared" si="23"/>
        <v>0</v>
      </c>
      <c r="AR157" s="148" t="s">
        <v>123</v>
      </c>
      <c r="AT157" s="148" t="s">
        <v>119</v>
      </c>
      <c r="AU157" s="148" t="s">
        <v>124</v>
      </c>
      <c r="AY157" s="13" t="s">
        <v>117</v>
      </c>
      <c r="BE157" s="149">
        <f t="shared" si="24"/>
        <v>0</v>
      </c>
      <c r="BF157" s="149">
        <f t="shared" si="25"/>
        <v>0</v>
      </c>
      <c r="BG157" s="149">
        <f t="shared" si="26"/>
        <v>0</v>
      </c>
      <c r="BH157" s="149">
        <f t="shared" si="27"/>
        <v>0</v>
      </c>
      <c r="BI157" s="149">
        <f t="shared" si="28"/>
        <v>0</v>
      </c>
      <c r="BJ157" s="13" t="s">
        <v>124</v>
      </c>
      <c r="BK157" s="149">
        <f t="shared" si="29"/>
        <v>0</v>
      </c>
      <c r="BL157" s="13" t="s">
        <v>123</v>
      </c>
      <c r="BM157" s="148" t="s">
        <v>223</v>
      </c>
    </row>
    <row r="158" spans="2:65" s="1" customFormat="1" ht="16.5" customHeight="1" x14ac:dyDescent="0.2">
      <c r="B158" s="135"/>
      <c r="C158" s="150" t="s">
        <v>224</v>
      </c>
      <c r="D158" s="150" t="s">
        <v>159</v>
      </c>
      <c r="E158" s="151" t="s">
        <v>225</v>
      </c>
      <c r="F158" s="152" t="s">
        <v>226</v>
      </c>
      <c r="G158" s="153" t="s">
        <v>227</v>
      </c>
      <c r="H158" s="154">
        <v>128</v>
      </c>
      <c r="I158" s="155"/>
      <c r="J158" s="156">
        <f t="shared" si="20"/>
        <v>0</v>
      </c>
      <c r="K158" s="157"/>
      <c r="L158" s="158"/>
      <c r="M158" s="159" t="s">
        <v>1</v>
      </c>
      <c r="N158" s="160" t="s">
        <v>40</v>
      </c>
      <c r="P158" s="146">
        <f t="shared" si="21"/>
        <v>0</v>
      </c>
      <c r="Q158" s="146">
        <v>2.35E-2</v>
      </c>
      <c r="R158" s="146">
        <f t="shared" si="22"/>
        <v>3.008</v>
      </c>
      <c r="S158" s="146">
        <v>0</v>
      </c>
      <c r="T158" s="147">
        <f t="shared" si="23"/>
        <v>0</v>
      </c>
      <c r="AR158" s="148" t="s">
        <v>133</v>
      </c>
      <c r="AT158" s="148" t="s">
        <v>159</v>
      </c>
      <c r="AU158" s="148" t="s">
        <v>124</v>
      </c>
      <c r="AY158" s="13" t="s">
        <v>117</v>
      </c>
      <c r="BE158" s="149">
        <f t="shared" si="24"/>
        <v>0</v>
      </c>
      <c r="BF158" s="149">
        <f t="shared" si="25"/>
        <v>0</v>
      </c>
      <c r="BG158" s="149">
        <f t="shared" si="26"/>
        <v>0</v>
      </c>
      <c r="BH158" s="149">
        <f t="shared" si="27"/>
        <v>0</v>
      </c>
      <c r="BI158" s="149">
        <f t="shared" si="28"/>
        <v>0</v>
      </c>
      <c r="BJ158" s="13" t="s">
        <v>124</v>
      </c>
      <c r="BK158" s="149">
        <f t="shared" si="29"/>
        <v>0</v>
      </c>
      <c r="BL158" s="13" t="s">
        <v>123</v>
      </c>
      <c r="BM158" s="148" t="s">
        <v>228</v>
      </c>
    </row>
    <row r="159" spans="2:65" s="1" customFormat="1" ht="24.15" customHeight="1" x14ac:dyDescent="0.2">
      <c r="B159" s="135"/>
      <c r="C159" s="150" t="s">
        <v>176</v>
      </c>
      <c r="D159" s="150" t="s">
        <v>159</v>
      </c>
      <c r="E159" s="151" t="s">
        <v>229</v>
      </c>
      <c r="F159" s="152" t="s">
        <v>230</v>
      </c>
      <c r="G159" s="153" t="s">
        <v>227</v>
      </c>
      <c r="H159" s="154">
        <v>64</v>
      </c>
      <c r="I159" s="155"/>
      <c r="J159" s="156">
        <f t="shared" si="20"/>
        <v>0</v>
      </c>
      <c r="K159" s="157"/>
      <c r="L159" s="158"/>
      <c r="M159" s="159" t="s">
        <v>1</v>
      </c>
      <c r="N159" s="160" t="s">
        <v>40</v>
      </c>
      <c r="P159" s="146">
        <f t="shared" si="21"/>
        <v>0</v>
      </c>
      <c r="Q159" s="146">
        <v>6.2E-2</v>
      </c>
      <c r="R159" s="146">
        <f t="shared" si="22"/>
        <v>3.968</v>
      </c>
      <c r="S159" s="146">
        <v>0</v>
      </c>
      <c r="T159" s="147">
        <f t="shared" si="23"/>
        <v>0</v>
      </c>
      <c r="AR159" s="148" t="s">
        <v>133</v>
      </c>
      <c r="AT159" s="148" t="s">
        <v>159</v>
      </c>
      <c r="AU159" s="148" t="s">
        <v>124</v>
      </c>
      <c r="AY159" s="13" t="s">
        <v>117</v>
      </c>
      <c r="BE159" s="149">
        <f t="shared" si="24"/>
        <v>0</v>
      </c>
      <c r="BF159" s="149">
        <f t="shared" si="25"/>
        <v>0</v>
      </c>
      <c r="BG159" s="149">
        <f t="shared" si="26"/>
        <v>0</v>
      </c>
      <c r="BH159" s="149">
        <f t="shared" si="27"/>
        <v>0</v>
      </c>
      <c r="BI159" s="149">
        <f t="shared" si="28"/>
        <v>0</v>
      </c>
      <c r="BJ159" s="13" t="s">
        <v>124</v>
      </c>
      <c r="BK159" s="149">
        <f t="shared" si="29"/>
        <v>0</v>
      </c>
      <c r="BL159" s="13" t="s">
        <v>123</v>
      </c>
      <c r="BM159" s="148" t="s">
        <v>231</v>
      </c>
    </row>
    <row r="160" spans="2:65" s="11" customFormat="1" ht="22.8" customHeight="1" x14ac:dyDescent="0.25">
      <c r="B160" s="123"/>
      <c r="D160" s="124" t="s">
        <v>73</v>
      </c>
      <c r="E160" s="133" t="s">
        <v>148</v>
      </c>
      <c r="F160" s="133" t="s">
        <v>232</v>
      </c>
      <c r="I160" s="126"/>
      <c r="J160" s="134">
        <f>BK160</f>
        <v>0</v>
      </c>
      <c r="L160" s="123"/>
      <c r="M160" s="128"/>
      <c r="P160" s="129">
        <f>SUM(P161:P178)</f>
        <v>0</v>
      </c>
      <c r="R160" s="129">
        <f>SUM(R161:R178)</f>
        <v>303.92248000000006</v>
      </c>
      <c r="T160" s="130">
        <f>SUM(T161:T178)</f>
        <v>0</v>
      </c>
      <c r="AR160" s="124" t="s">
        <v>82</v>
      </c>
      <c r="AT160" s="131" t="s">
        <v>73</v>
      </c>
      <c r="AU160" s="131" t="s">
        <v>82</v>
      </c>
      <c r="AY160" s="124" t="s">
        <v>117</v>
      </c>
      <c r="BK160" s="132">
        <f>SUM(BK161:BK178)</f>
        <v>0</v>
      </c>
    </row>
    <row r="161" spans="2:65" s="1" customFormat="1" ht="24.15" customHeight="1" x14ac:dyDescent="0.2">
      <c r="B161" s="135"/>
      <c r="C161" s="136" t="s">
        <v>233</v>
      </c>
      <c r="D161" s="136" t="s">
        <v>119</v>
      </c>
      <c r="E161" s="137" t="s">
        <v>234</v>
      </c>
      <c r="F161" s="138" t="s">
        <v>235</v>
      </c>
      <c r="G161" s="139" t="s">
        <v>227</v>
      </c>
      <c r="H161" s="140">
        <v>33</v>
      </c>
      <c r="I161" s="141"/>
      <c r="J161" s="142">
        <f t="shared" ref="J161:J178" si="30">ROUND(I161*H161,2)</f>
        <v>0</v>
      </c>
      <c r="K161" s="143"/>
      <c r="L161" s="28"/>
      <c r="M161" s="144" t="s">
        <v>1</v>
      </c>
      <c r="N161" s="145" t="s">
        <v>40</v>
      </c>
      <c r="P161" s="146">
        <f t="shared" ref="P161:P178" si="31">O161*H161</f>
        <v>0</v>
      </c>
      <c r="Q161" s="146">
        <v>2.5000000000000001E-4</v>
      </c>
      <c r="R161" s="146">
        <f t="shared" ref="R161:R178" si="32">Q161*H161</f>
        <v>8.2500000000000004E-3</v>
      </c>
      <c r="S161" s="146">
        <v>0</v>
      </c>
      <c r="T161" s="147">
        <f t="shared" ref="T161:T178" si="33">S161*H161</f>
        <v>0</v>
      </c>
      <c r="AR161" s="148" t="s">
        <v>123</v>
      </c>
      <c r="AT161" s="148" t="s">
        <v>119</v>
      </c>
      <c r="AU161" s="148" t="s">
        <v>124</v>
      </c>
      <c r="AY161" s="13" t="s">
        <v>117</v>
      </c>
      <c r="BE161" s="149">
        <f t="shared" ref="BE161:BE178" si="34">IF(N161="základná",J161,0)</f>
        <v>0</v>
      </c>
      <c r="BF161" s="149">
        <f t="shared" ref="BF161:BF178" si="35">IF(N161="znížená",J161,0)</f>
        <v>0</v>
      </c>
      <c r="BG161" s="149">
        <f t="shared" ref="BG161:BG178" si="36">IF(N161="zákl. prenesená",J161,0)</f>
        <v>0</v>
      </c>
      <c r="BH161" s="149">
        <f t="shared" ref="BH161:BH178" si="37">IF(N161="zníž. prenesená",J161,0)</f>
        <v>0</v>
      </c>
      <c r="BI161" s="149">
        <f t="shared" ref="BI161:BI178" si="38">IF(N161="nulová",J161,0)</f>
        <v>0</v>
      </c>
      <c r="BJ161" s="13" t="s">
        <v>124</v>
      </c>
      <c r="BK161" s="149">
        <f t="shared" ref="BK161:BK178" si="39">ROUND(I161*H161,2)</f>
        <v>0</v>
      </c>
      <c r="BL161" s="13" t="s">
        <v>123</v>
      </c>
      <c r="BM161" s="148" t="s">
        <v>236</v>
      </c>
    </row>
    <row r="162" spans="2:65" s="1" customFormat="1" ht="16.5" customHeight="1" x14ac:dyDescent="0.2">
      <c r="B162" s="135"/>
      <c r="C162" s="150" t="s">
        <v>179</v>
      </c>
      <c r="D162" s="150" t="s">
        <v>159</v>
      </c>
      <c r="E162" s="151" t="s">
        <v>237</v>
      </c>
      <c r="F162" s="152" t="s">
        <v>238</v>
      </c>
      <c r="G162" s="153" t="s">
        <v>239</v>
      </c>
      <c r="H162" s="154">
        <v>33.33</v>
      </c>
      <c r="I162" s="155"/>
      <c r="J162" s="156">
        <f t="shared" si="30"/>
        <v>0</v>
      </c>
      <c r="K162" s="157"/>
      <c r="L162" s="158"/>
      <c r="M162" s="159" t="s">
        <v>1</v>
      </c>
      <c r="N162" s="160" t="s">
        <v>40</v>
      </c>
      <c r="P162" s="146">
        <f t="shared" si="31"/>
        <v>0</v>
      </c>
      <c r="Q162" s="146">
        <v>1.0399039903990399E-3</v>
      </c>
      <c r="R162" s="146">
        <f t="shared" si="32"/>
        <v>3.4659999999999996E-2</v>
      </c>
      <c r="S162" s="146">
        <v>0</v>
      </c>
      <c r="T162" s="147">
        <f t="shared" si="33"/>
        <v>0</v>
      </c>
      <c r="AR162" s="148" t="s">
        <v>133</v>
      </c>
      <c r="AT162" s="148" t="s">
        <v>159</v>
      </c>
      <c r="AU162" s="148" t="s">
        <v>124</v>
      </c>
      <c r="AY162" s="13" t="s">
        <v>117</v>
      </c>
      <c r="BE162" s="149">
        <f t="shared" si="34"/>
        <v>0</v>
      </c>
      <c r="BF162" s="149">
        <f t="shared" si="35"/>
        <v>0</v>
      </c>
      <c r="BG162" s="149">
        <f t="shared" si="36"/>
        <v>0</v>
      </c>
      <c r="BH162" s="149">
        <f t="shared" si="37"/>
        <v>0</v>
      </c>
      <c r="BI162" s="149">
        <f t="shared" si="38"/>
        <v>0</v>
      </c>
      <c r="BJ162" s="13" t="s">
        <v>124</v>
      </c>
      <c r="BK162" s="149">
        <f t="shared" si="39"/>
        <v>0</v>
      </c>
      <c r="BL162" s="13" t="s">
        <v>123</v>
      </c>
      <c r="BM162" s="148" t="s">
        <v>240</v>
      </c>
    </row>
    <row r="163" spans="2:65" s="1" customFormat="1" ht="24.15" customHeight="1" x14ac:dyDescent="0.2">
      <c r="B163" s="135"/>
      <c r="C163" s="136" t="s">
        <v>241</v>
      </c>
      <c r="D163" s="136" t="s">
        <v>119</v>
      </c>
      <c r="E163" s="137" t="s">
        <v>242</v>
      </c>
      <c r="F163" s="138" t="s">
        <v>243</v>
      </c>
      <c r="G163" s="139" t="s">
        <v>227</v>
      </c>
      <c r="H163" s="140">
        <v>14</v>
      </c>
      <c r="I163" s="141"/>
      <c r="J163" s="142">
        <f t="shared" si="30"/>
        <v>0</v>
      </c>
      <c r="K163" s="143"/>
      <c r="L163" s="28"/>
      <c r="M163" s="144" t="s">
        <v>1</v>
      </c>
      <c r="N163" s="145" t="s">
        <v>40</v>
      </c>
      <c r="P163" s="146">
        <f t="shared" si="31"/>
        <v>0</v>
      </c>
      <c r="Q163" s="146">
        <v>6.5224342857142901</v>
      </c>
      <c r="R163" s="146">
        <f t="shared" si="32"/>
        <v>91.314080000000061</v>
      </c>
      <c r="S163" s="146">
        <v>0</v>
      </c>
      <c r="T163" s="147">
        <f t="shared" si="33"/>
        <v>0</v>
      </c>
      <c r="AR163" s="148" t="s">
        <v>123</v>
      </c>
      <c r="AT163" s="148" t="s">
        <v>119</v>
      </c>
      <c r="AU163" s="148" t="s">
        <v>124</v>
      </c>
      <c r="AY163" s="13" t="s">
        <v>117</v>
      </c>
      <c r="BE163" s="149">
        <f t="shared" si="34"/>
        <v>0</v>
      </c>
      <c r="BF163" s="149">
        <f t="shared" si="35"/>
        <v>0</v>
      </c>
      <c r="BG163" s="149">
        <f t="shared" si="36"/>
        <v>0</v>
      </c>
      <c r="BH163" s="149">
        <f t="shared" si="37"/>
        <v>0</v>
      </c>
      <c r="BI163" s="149">
        <f t="shared" si="38"/>
        <v>0</v>
      </c>
      <c r="BJ163" s="13" t="s">
        <v>124</v>
      </c>
      <c r="BK163" s="149">
        <f t="shared" si="39"/>
        <v>0</v>
      </c>
      <c r="BL163" s="13" t="s">
        <v>123</v>
      </c>
      <c r="BM163" s="148" t="s">
        <v>244</v>
      </c>
    </row>
    <row r="164" spans="2:65" s="1" customFormat="1" ht="24.15" customHeight="1" x14ac:dyDescent="0.2">
      <c r="B164" s="135"/>
      <c r="C164" s="136" t="s">
        <v>183</v>
      </c>
      <c r="D164" s="136" t="s">
        <v>119</v>
      </c>
      <c r="E164" s="137" t="s">
        <v>245</v>
      </c>
      <c r="F164" s="138" t="s">
        <v>246</v>
      </c>
      <c r="G164" s="139" t="s">
        <v>227</v>
      </c>
      <c r="H164" s="140">
        <v>4</v>
      </c>
      <c r="I164" s="141"/>
      <c r="J164" s="142">
        <f t="shared" si="30"/>
        <v>0</v>
      </c>
      <c r="K164" s="143"/>
      <c r="L164" s="28"/>
      <c r="M164" s="144" t="s">
        <v>1</v>
      </c>
      <c r="N164" s="145" t="s">
        <v>40</v>
      </c>
      <c r="P164" s="146">
        <f t="shared" si="31"/>
        <v>0</v>
      </c>
      <c r="Q164" s="146">
        <v>15.8851075</v>
      </c>
      <c r="R164" s="146">
        <f t="shared" si="32"/>
        <v>63.540430000000001</v>
      </c>
      <c r="S164" s="146">
        <v>0</v>
      </c>
      <c r="T164" s="147">
        <f t="shared" si="33"/>
        <v>0</v>
      </c>
      <c r="AR164" s="148" t="s">
        <v>123</v>
      </c>
      <c r="AT164" s="148" t="s">
        <v>119</v>
      </c>
      <c r="AU164" s="148" t="s">
        <v>124</v>
      </c>
      <c r="AY164" s="13" t="s">
        <v>117</v>
      </c>
      <c r="BE164" s="149">
        <f t="shared" si="34"/>
        <v>0</v>
      </c>
      <c r="BF164" s="149">
        <f t="shared" si="35"/>
        <v>0</v>
      </c>
      <c r="BG164" s="149">
        <f t="shared" si="36"/>
        <v>0</v>
      </c>
      <c r="BH164" s="149">
        <f t="shared" si="37"/>
        <v>0</v>
      </c>
      <c r="BI164" s="149">
        <f t="shared" si="38"/>
        <v>0</v>
      </c>
      <c r="BJ164" s="13" t="s">
        <v>124</v>
      </c>
      <c r="BK164" s="149">
        <f t="shared" si="39"/>
        <v>0</v>
      </c>
      <c r="BL164" s="13" t="s">
        <v>123</v>
      </c>
      <c r="BM164" s="148" t="s">
        <v>247</v>
      </c>
    </row>
    <row r="165" spans="2:65" s="1" customFormat="1" ht="24.15" customHeight="1" x14ac:dyDescent="0.2">
      <c r="B165" s="135"/>
      <c r="C165" s="136" t="s">
        <v>248</v>
      </c>
      <c r="D165" s="136" t="s">
        <v>119</v>
      </c>
      <c r="E165" s="137" t="s">
        <v>249</v>
      </c>
      <c r="F165" s="138" t="s">
        <v>250</v>
      </c>
      <c r="G165" s="139" t="s">
        <v>227</v>
      </c>
      <c r="H165" s="140">
        <v>10</v>
      </c>
      <c r="I165" s="141"/>
      <c r="J165" s="142">
        <f t="shared" si="30"/>
        <v>0</v>
      </c>
      <c r="K165" s="143"/>
      <c r="L165" s="28"/>
      <c r="M165" s="144" t="s">
        <v>1</v>
      </c>
      <c r="N165" s="145" t="s">
        <v>40</v>
      </c>
      <c r="P165" s="146">
        <f t="shared" si="31"/>
        <v>0</v>
      </c>
      <c r="Q165" s="146">
        <v>10.364064000000001</v>
      </c>
      <c r="R165" s="146">
        <f t="shared" si="32"/>
        <v>103.64064</v>
      </c>
      <c r="S165" s="146">
        <v>0</v>
      </c>
      <c r="T165" s="147">
        <f t="shared" si="33"/>
        <v>0</v>
      </c>
      <c r="AR165" s="148" t="s">
        <v>123</v>
      </c>
      <c r="AT165" s="148" t="s">
        <v>119</v>
      </c>
      <c r="AU165" s="148" t="s">
        <v>124</v>
      </c>
      <c r="AY165" s="13" t="s">
        <v>117</v>
      </c>
      <c r="BE165" s="149">
        <f t="shared" si="34"/>
        <v>0</v>
      </c>
      <c r="BF165" s="149">
        <f t="shared" si="35"/>
        <v>0</v>
      </c>
      <c r="BG165" s="149">
        <f t="shared" si="36"/>
        <v>0</v>
      </c>
      <c r="BH165" s="149">
        <f t="shared" si="37"/>
        <v>0</v>
      </c>
      <c r="BI165" s="149">
        <f t="shared" si="38"/>
        <v>0</v>
      </c>
      <c r="BJ165" s="13" t="s">
        <v>124</v>
      </c>
      <c r="BK165" s="149">
        <f t="shared" si="39"/>
        <v>0</v>
      </c>
      <c r="BL165" s="13" t="s">
        <v>123</v>
      </c>
      <c r="BM165" s="148" t="s">
        <v>251</v>
      </c>
    </row>
    <row r="166" spans="2:65" s="1" customFormat="1" ht="24.15" customHeight="1" x14ac:dyDescent="0.2">
      <c r="B166" s="135"/>
      <c r="C166" s="136" t="s">
        <v>186</v>
      </c>
      <c r="D166" s="136" t="s">
        <v>119</v>
      </c>
      <c r="E166" s="137" t="s">
        <v>252</v>
      </c>
      <c r="F166" s="138" t="s">
        <v>253</v>
      </c>
      <c r="G166" s="139" t="s">
        <v>239</v>
      </c>
      <c r="H166" s="140">
        <v>12.5</v>
      </c>
      <c r="I166" s="141"/>
      <c r="J166" s="142">
        <f t="shared" si="30"/>
        <v>0</v>
      </c>
      <c r="K166" s="143"/>
      <c r="L166" s="28"/>
      <c r="M166" s="144" t="s">
        <v>1</v>
      </c>
      <c r="N166" s="145" t="s">
        <v>40</v>
      </c>
      <c r="P166" s="146">
        <f t="shared" si="31"/>
        <v>0</v>
      </c>
      <c r="Q166" s="146">
        <v>0.62731440000000005</v>
      </c>
      <c r="R166" s="146">
        <f t="shared" si="32"/>
        <v>7.8414300000000008</v>
      </c>
      <c r="S166" s="146">
        <v>0</v>
      </c>
      <c r="T166" s="147">
        <f t="shared" si="33"/>
        <v>0</v>
      </c>
      <c r="AR166" s="148" t="s">
        <v>123</v>
      </c>
      <c r="AT166" s="148" t="s">
        <v>119</v>
      </c>
      <c r="AU166" s="148" t="s">
        <v>124</v>
      </c>
      <c r="AY166" s="13" t="s">
        <v>117</v>
      </c>
      <c r="BE166" s="149">
        <f t="shared" si="34"/>
        <v>0</v>
      </c>
      <c r="BF166" s="149">
        <f t="shared" si="35"/>
        <v>0</v>
      </c>
      <c r="BG166" s="149">
        <f t="shared" si="36"/>
        <v>0</v>
      </c>
      <c r="BH166" s="149">
        <f t="shared" si="37"/>
        <v>0</v>
      </c>
      <c r="BI166" s="149">
        <f t="shared" si="38"/>
        <v>0</v>
      </c>
      <c r="BJ166" s="13" t="s">
        <v>124</v>
      </c>
      <c r="BK166" s="149">
        <f t="shared" si="39"/>
        <v>0</v>
      </c>
      <c r="BL166" s="13" t="s">
        <v>123</v>
      </c>
      <c r="BM166" s="148" t="s">
        <v>254</v>
      </c>
    </row>
    <row r="167" spans="2:65" s="1" customFormat="1" ht="24.15" customHeight="1" x14ac:dyDescent="0.2">
      <c r="B167" s="135"/>
      <c r="C167" s="150" t="s">
        <v>255</v>
      </c>
      <c r="D167" s="150" t="s">
        <v>159</v>
      </c>
      <c r="E167" s="151" t="s">
        <v>256</v>
      </c>
      <c r="F167" s="152" t="s">
        <v>257</v>
      </c>
      <c r="G167" s="153" t="s">
        <v>227</v>
      </c>
      <c r="H167" s="154">
        <v>3.06</v>
      </c>
      <c r="I167" s="155"/>
      <c r="J167" s="156">
        <f t="shared" si="30"/>
        <v>0</v>
      </c>
      <c r="K167" s="157"/>
      <c r="L167" s="158"/>
      <c r="M167" s="159" t="s">
        <v>1</v>
      </c>
      <c r="N167" s="160" t="s">
        <v>40</v>
      </c>
      <c r="P167" s="146">
        <f t="shared" si="31"/>
        <v>0</v>
      </c>
      <c r="Q167" s="146">
        <v>0.50800000000000001</v>
      </c>
      <c r="R167" s="146">
        <f t="shared" si="32"/>
        <v>1.5544800000000001</v>
      </c>
      <c r="S167" s="146">
        <v>0</v>
      </c>
      <c r="T167" s="147">
        <f t="shared" si="33"/>
        <v>0</v>
      </c>
      <c r="AR167" s="148" t="s">
        <v>133</v>
      </c>
      <c r="AT167" s="148" t="s">
        <v>159</v>
      </c>
      <c r="AU167" s="148" t="s">
        <v>124</v>
      </c>
      <c r="AY167" s="13" t="s">
        <v>117</v>
      </c>
      <c r="BE167" s="149">
        <f t="shared" si="34"/>
        <v>0</v>
      </c>
      <c r="BF167" s="149">
        <f t="shared" si="35"/>
        <v>0</v>
      </c>
      <c r="BG167" s="149">
        <f t="shared" si="36"/>
        <v>0</v>
      </c>
      <c r="BH167" s="149">
        <f t="shared" si="37"/>
        <v>0</v>
      </c>
      <c r="BI167" s="149">
        <f t="shared" si="38"/>
        <v>0</v>
      </c>
      <c r="BJ167" s="13" t="s">
        <v>124</v>
      </c>
      <c r="BK167" s="149">
        <f t="shared" si="39"/>
        <v>0</v>
      </c>
      <c r="BL167" s="13" t="s">
        <v>123</v>
      </c>
      <c r="BM167" s="148" t="s">
        <v>258</v>
      </c>
    </row>
    <row r="168" spans="2:65" s="1" customFormat="1" ht="24.15" customHeight="1" x14ac:dyDescent="0.2">
      <c r="B168" s="135"/>
      <c r="C168" s="136" t="s">
        <v>190</v>
      </c>
      <c r="D168" s="136" t="s">
        <v>119</v>
      </c>
      <c r="E168" s="137" t="s">
        <v>259</v>
      </c>
      <c r="F168" s="138" t="s">
        <v>260</v>
      </c>
      <c r="G168" s="139" t="s">
        <v>239</v>
      </c>
      <c r="H168" s="140">
        <v>13</v>
      </c>
      <c r="I168" s="141"/>
      <c r="J168" s="142">
        <f t="shared" si="30"/>
        <v>0</v>
      </c>
      <c r="K168" s="143"/>
      <c r="L168" s="28"/>
      <c r="M168" s="144" t="s">
        <v>1</v>
      </c>
      <c r="N168" s="145" t="s">
        <v>40</v>
      </c>
      <c r="P168" s="146">
        <f t="shared" si="31"/>
        <v>0</v>
      </c>
      <c r="Q168" s="146">
        <v>0.65183461538461496</v>
      </c>
      <c r="R168" s="146">
        <f t="shared" si="32"/>
        <v>8.4738499999999952</v>
      </c>
      <c r="S168" s="146">
        <v>0</v>
      </c>
      <c r="T168" s="147">
        <f t="shared" si="33"/>
        <v>0</v>
      </c>
      <c r="AR168" s="148" t="s">
        <v>123</v>
      </c>
      <c r="AT168" s="148" t="s">
        <v>119</v>
      </c>
      <c r="AU168" s="148" t="s">
        <v>124</v>
      </c>
      <c r="AY168" s="13" t="s">
        <v>117</v>
      </c>
      <c r="BE168" s="149">
        <f t="shared" si="34"/>
        <v>0</v>
      </c>
      <c r="BF168" s="149">
        <f t="shared" si="35"/>
        <v>0</v>
      </c>
      <c r="BG168" s="149">
        <f t="shared" si="36"/>
        <v>0</v>
      </c>
      <c r="BH168" s="149">
        <f t="shared" si="37"/>
        <v>0</v>
      </c>
      <c r="BI168" s="149">
        <f t="shared" si="38"/>
        <v>0</v>
      </c>
      <c r="BJ168" s="13" t="s">
        <v>124</v>
      </c>
      <c r="BK168" s="149">
        <f t="shared" si="39"/>
        <v>0</v>
      </c>
      <c r="BL168" s="13" t="s">
        <v>123</v>
      </c>
      <c r="BM168" s="148" t="s">
        <v>261</v>
      </c>
    </row>
    <row r="169" spans="2:65" s="1" customFormat="1" ht="24.15" customHeight="1" x14ac:dyDescent="0.2">
      <c r="B169" s="135"/>
      <c r="C169" s="150" t="s">
        <v>262</v>
      </c>
      <c r="D169" s="150" t="s">
        <v>159</v>
      </c>
      <c r="E169" s="151" t="s">
        <v>263</v>
      </c>
      <c r="F169" s="152" t="s">
        <v>264</v>
      </c>
      <c r="G169" s="153" t="s">
        <v>227</v>
      </c>
      <c r="H169" s="154">
        <v>5.05</v>
      </c>
      <c r="I169" s="155"/>
      <c r="J169" s="156">
        <f t="shared" si="30"/>
        <v>0</v>
      </c>
      <c r="K169" s="157"/>
      <c r="L169" s="158"/>
      <c r="M169" s="159" t="s">
        <v>1</v>
      </c>
      <c r="N169" s="160" t="s">
        <v>40</v>
      </c>
      <c r="P169" s="146">
        <f t="shared" si="31"/>
        <v>0</v>
      </c>
      <c r="Q169" s="146">
        <v>0.81200000000000006</v>
      </c>
      <c r="R169" s="146">
        <f t="shared" si="32"/>
        <v>4.1006</v>
      </c>
      <c r="S169" s="146">
        <v>0</v>
      </c>
      <c r="T169" s="147">
        <f t="shared" si="33"/>
        <v>0</v>
      </c>
      <c r="AR169" s="148" t="s">
        <v>133</v>
      </c>
      <c r="AT169" s="148" t="s">
        <v>159</v>
      </c>
      <c r="AU169" s="148" t="s">
        <v>124</v>
      </c>
      <c r="AY169" s="13" t="s">
        <v>117</v>
      </c>
      <c r="BE169" s="149">
        <f t="shared" si="34"/>
        <v>0</v>
      </c>
      <c r="BF169" s="149">
        <f t="shared" si="35"/>
        <v>0</v>
      </c>
      <c r="BG169" s="149">
        <f t="shared" si="36"/>
        <v>0</v>
      </c>
      <c r="BH169" s="149">
        <f t="shared" si="37"/>
        <v>0</v>
      </c>
      <c r="BI169" s="149">
        <f t="shared" si="38"/>
        <v>0</v>
      </c>
      <c r="BJ169" s="13" t="s">
        <v>124</v>
      </c>
      <c r="BK169" s="149">
        <f t="shared" si="39"/>
        <v>0</v>
      </c>
      <c r="BL169" s="13" t="s">
        <v>123</v>
      </c>
      <c r="BM169" s="148" t="s">
        <v>265</v>
      </c>
    </row>
    <row r="170" spans="2:65" s="1" customFormat="1" ht="24.15" customHeight="1" x14ac:dyDescent="0.2">
      <c r="B170" s="135"/>
      <c r="C170" s="136" t="s">
        <v>194</v>
      </c>
      <c r="D170" s="136" t="s">
        <v>119</v>
      </c>
      <c r="E170" s="137" t="s">
        <v>266</v>
      </c>
      <c r="F170" s="138" t="s">
        <v>267</v>
      </c>
      <c r="G170" s="139" t="s">
        <v>239</v>
      </c>
      <c r="H170" s="140">
        <v>4.5999999999999996</v>
      </c>
      <c r="I170" s="141"/>
      <c r="J170" s="142">
        <f t="shared" si="30"/>
        <v>0</v>
      </c>
      <c r="K170" s="143"/>
      <c r="L170" s="28"/>
      <c r="M170" s="144" t="s">
        <v>1</v>
      </c>
      <c r="N170" s="145" t="s">
        <v>40</v>
      </c>
      <c r="P170" s="146">
        <f t="shared" si="31"/>
        <v>0</v>
      </c>
      <c r="Q170" s="146">
        <v>0.94926521739130398</v>
      </c>
      <c r="R170" s="146">
        <f t="shared" si="32"/>
        <v>4.3666199999999984</v>
      </c>
      <c r="S170" s="146">
        <v>0</v>
      </c>
      <c r="T170" s="147">
        <f t="shared" si="33"/>
        <v>0</v>
      </c>
      <c r="AR170" s="148" t="s">
        <v>123</v>
      </c>
      <c r="AT170" s="148" t="s">
        <v>119</v>
      </c>
      <c r="AU170" s="148" t="s">
        <v>124</v>
      </c>
      <c r="AY170" s="13" t="s">
        <v>117</v>
      </c>
      <c r="BE170" s="149">
        <f t="shared" si="34"/>
        <v>0</v>
      </c>
      <c r="BF170" s="149">
        <f t="shared" si="35"/>
        <v>0</v>
      </c>
      <c r="BG170" s="149">
        <f t="shared" si="36"/>
        <v>0</v>
      </c>
      <c r="BH170" s="149">
        <f t="shared" si="37"/>
        <v>0</v>
      </c>
      <c r="BI170" s="149">
        <f t="shared" si="38"/>
        <v>0</v>
      </c>
      <c r="BJ170" s="13" t="s">
        <v>124</v>
      </c>
      <c r="BK170" s="149">
        <f t="shared" si="39"/>
        <v>0</v>
      </c>
      <c r="BL170" s="13" t="s">
        <v>123</v>
      </c>
      <c r="BM170" s="148" t="s">
        <v>268</v>
      </c>
    </row>
    <row r="171" spans="2:65" s="1" customFormat="1" ht="24.15" customHeight="1" x14ac:dyDescent="0.2">
      <c r="B171" s="135"/>
      <c r="C171" s="150" t="s">
        <v>269</v>
      </c>
      <c r="D171" s="150" t="s">
        <v>159</v>
      </c>
      <c r="E171" s="151" t="s">
        <v>270</v>
      </c>
      <c r="F171" s="152" t="s">
        <v>271</v>
      </c>
      <c r="G171" s="153" t="s">
        <v>227</v>
      </c>
      <c r="H171" s="154">
        <v>4.6459999999999999</v>
      </c>
      <c r="I171" s="155"/>
      <c r="J171" s="156">
        <f t="shared" si="30"/>
        <v>0</v>
      </c>
      <c r="K171" s="157"/>
      <c r="L171" s="158"/>
      <c r="M171" s="159" t="s">
        <v>1</v>
      </c>
      <c r="N171" s="160" t="s">
        <v>40</v>
      </c>
      <c r="P171" s="146">
        <f t="shared" si="31"/>
        <v>0</v>
      </c>
      <c r="Q171" s="146">
        <v>0.32300043047783</v>
      </c>
      <c r="R171" s="146">
        <f t="shared" si="32"/>
        <v>1.5006599999999981</v>
      </c>
      <c r="S171" s="146">
        <v>0</v>
      </c>
      <c r="T171" s="147">
        <f t="shared" si="33"/>
        <v>0</v>
      </c>
      <c r="AR171" s="148" t="s">
        <v>133</v>
      </c>
      <c r="AT171" s="148" t="s">
        <v>159</v>
      </c>
      <c r="AU171" s="148" t="s">
        <v>124</v>
      </c>
      <c r="AY171" s="13" t="s">
        <v>117</v>
      </c>
      <c r="BE171" s="149">
        <f t="shared" si="34"/>
        <v>0</v>
      </c>
      <c r="BF171" s="149">
        <f t="shared" si="35"/>
        <v>0</v>
      </c>
      <c r="BG171" s="149">
        <f t="shared" si="36"/>
        <v>0</v>
      </c>
      <c r="BH171" s="149">
        <f t="shared" si="37"/>
        <v>0</v>
      </c>
      <c r="BI171" s="149">
        <f t="shared" si="38"/>
        <v>0</v>
      </c>
      <c r="BJ171" s="13" t="s">
        <v>124</v>
      </c>
      <c r="BK171" s="149">
        <f t="shared" si="39"/>
        <v>0</v>
      </c>
      <c r="BL171" s="13" t="s">
        <v>123</v>
      </c>
      <c r="BM171" s="148" t="s">
        <v>272</v>
      </c>
    </row>
    <row r="172" spans="2:65" s="1" customFormat="1" ht="21.75" customHeight="1" x14ac:dyDescent="0.2">
      <c r="B172" s="135"/>
      <c r="C172" s="136" t="s">
        <v>199</v>
      </c>
      <c r="D172" s="136" t="s">
        <v>119</v>
      </c>
      <c r="E172" s="137" t="s">
        <v>273</v>
      </c>
      <c r="F172" s="138" t="s">
        <v>274</v>
      </c>
      <c r="G172" s="139" t="s">
        <v>239</v>
      </c>
      <c r="H172" s="140">
        <v>3</v>
      </c>
      <c r="I172" s="141"/>
      <c r="J172" s="142">
        <f t="shared" si="30"/>
        <v>0</v>
      </c>
      <c r="K172" s="143"/>
      <c r="L172" s="28"/>
      <c r="M172" s="144" t="s">
        <v>1</v>
      </c>
      <c r="N172" s="145" t="s">
        <v>40</v>
      </c>
      <c r="P172" s="146">
        <f t="shared" si="31"/>
        <v>0</v>
      </c>
      <c r="Q172" s="146">
        <v>2.03223666666667</v>
      </c>
      <c r="R172" s="146">
        <f t="shared" si="32"/>
        <v>6.0967100000000105</v>
      </c>
      <c r="S172" s="146">
        <v>0</v>
      </c>
      <c r="T172" s="147">
        <f t="shared" si="33"/>
        <v>0</v>
      </c>
      <c r="AR172" s="148" t="s">
        <v>123</v>
      </c>
      <c r="AT172" s="148" t="s">
        <v>119</v>
      </c>
      <c r="AU172" s="148" t="s">
        <v>124</v>
      </c>
      <c r="AY172" s="13" t="s">
        <v>117</v>
      </c>
      <c r="BE172" s="149">
        <f t="shared" si="34"/>
        <v>0</v>
      </c>
      <c r="BF172" s="149">
        <f t="shared" si="35"/>
        <v>0</v>
      </c>
      <c r="BG172" s="149">
        <f t="shared" si="36"/>
        <v>0</v>
      </c>
      <c r="BH172" s="149">
        <f t="shared" si="37"/>
        <v>0</v>
      </c>
      <c r="BI172" s="149">
        <f t="shared" si="38"/>
        <v>0</v>
      </c>
      <c r="BJ172" s="13" t="s">
        <v>124</v>
      </c>
      <c r="BK172" s="149">
        <f t="shared" si="39"/>
        <v>0</v>
      </c>
      <c r="BL172" s="13" t="s">
        <v>123</v>
      </c>
      <c r="BM172" s="148" t="s">
        <v>275</v>
      </c>
    </row>
    <row r="173" spans="2:65" s="1" customFormat="1" ht="24.15" customHeight="1" x14ac:dyDescent="0.2">
      <c r="B173" s="135"/>
      <c r="C173" s="150" t="s">
        <v>276</v>
      </c>
      <c r="D173" s="150" t="s">
        <v>159</v>
      </c>
      <c r="E173" s="151" t="s">
        <v>277</v>
      </c>
      <c r="F173" s="152" t="s">
        <v>278</v>
      </c>
      <c r="G173" s="153" t="s">
        <v>227</v>
      </c>
      <c r="H173" s="154">
        <v>3.03</v>
      </c>
      <c r="I173" s="155"/>
      <c r="J173" s="156">
        <f t="shared" si="30"/>
        <v>0</v>
      </c>
      <c r="K173" s="157"/>
      <c r="L173" s="158"/>
      <c r="M173" s="159" t="s">
        <v>1</v>
      </c>
      <c r="N173" s="160" t="s">
        <v>40</v>
      </c>
      <c r="P173" s="146">
        <f t="shared" si="31"/>
        <v>0</v>
      </c>
      <c r="Q173" s="146">
        <v>0.81499999999999995</v>
      </c>
      <c r="R173" s="146">
        <f t="shared" si="32"/>
        <v>2.4694499999999997</v>
      </c>
      <c r="S173" s="146">
        <v>0</v>
      </c>
      <c r="T173" s="147">
        <f t="shared" si="33"/>
        <v>0</v>
      </c>
      <c r="AR173" s="148" t="s">
        <v>133</v>
      </c>
      <c r="AT173" s="148" t="s">
        <v>159</v>
      </c>
      <c r="AU173" s="148" t="s">
        <v>124</v>
      </c>
      <c r="AY173" s="13" t="s">
        <v>117</v>
      </c>
      <c r="BE173" s="149">
        <f t="shared" si="34"/>
        <v>0</v>
      </c>
      <c r="BF173" s="149">
        <f t="shared" si="35"/>
        <v>0</v>
      </c>
      <c r="BG173" s="149">
        <f t="shared" si="36"/>
        <v>0</v>
      </c>
      <c r="BH173" s="149">
        <f t="shared" si="37"/>
        <v>0</v>
      </c>
      <c r="BI173" s="149">
        <f t="shared" si="38"/>
        <v>0</v>
      </c>
      <c r="BJ173" s="13" t="s">
        <v>124</v>
      </c>
      <c r="BK173" s="149">
        <f t="shared" si="39"/>
        <v>0</v>
      </c>
      <c r="BL173" s="13" t="s">
        <v>123</v>
      </c>
      <c r="BM173" s="148" t="s">
        <v>279</v>
      </c>
    </row>
    <row r="174" spans="2:65" s="1" customFormat="1" ht="24.15" customHeight="1" x14ac:dyDescent="0.2">
      <c r="B174" s="135"/>
      <c r="C174" s="136" t="s">
        <v>202</v>
      </c>
      <c r="D174" s="136" t="s">
        <v>119</v>
      </c>
      <c r="E174" s="137" t="s">
        <v>280</v>
      </c>
      <c r="F174" s="138" t="s">
        <v>281</v>
      </c>
      <c r="G174" s="139" t="s">
        <v>122</v>
      </c>
      <c r="H174" s="140">
        <v>3.44</v>
      </c>
      <c r="I174" s="141"/>
      <c r="J174" s="142">
        <f t="shared" si="30"/>
        <v>0</v>
      </c>
      <c r="K174" s="143"/>
      <c r="L174" s="28"/>
      <c r="M174" s="144" t="s">
        <v>1</v>
      </c>
      <c r="N174" s="145" t="s">
        <v>40</v>
      </c>
      <c r="P174" s="146">
        <f t="shared" si="31"/>
        <v>0</v>
      </c>
      <c r="Q174" s="146">
        <v>2.4322936046511598</v>
      </c>
      <c r="R174" s="146">
        <f t="shared" si="32"/>
        <v>8.3670899999999904</v>
      </c>
      <c r="S174" s="146">
        <v>0</v>
      </c>
      <c r="T174" s="147">
        <f t="shared" si="33"/>
        <v>0</v>
      </c>
      <c r="AR174" s="148" t="s">
        <v>123</v>
      </c>
      <c r="AT174" s="148" t="s">
        <v>119</v>
      </c>
      <c r="AU174" s="148" t="s">
        <v>124</v>
      </c>
      <c r="AY174" s="13" t="s">
        <v>117</v>
      </c>
      <c r="BE174" s="149">
        <f t="shared" si="34"/>
        <v>0</v>
      </c>
      <c r="BF174" s="149">
        <f t="shared" si="35"/>
        <v>0</v>
      </c>
      <c r="BG174" s="149">
        <f t="shared" si="36"/>
        <v>0</v>
      </c>
      <c r="BH174" s="149">
        <f t="shared" si="37"/>
        <v>0</v>
      </c>
      <c r="BI174" s="149">
        <f t="shared" si="38"/>
        <v>0</v>
      </c>
      <c r="BJ174" s="13" t="s">
        <v>124</v>
      </c>
      <c r="BK174" s="149">
        <f t="shared" si="39"/>
        <v>0</v>
      </c>
      <c r="BL174" s="13" t="s">
        <v>123</v>
      </c>
      <c r="BM174" s="148" t="s">
        <v>282</v>
      </c>
    </row>
    <row r="175" spans="2:65" s="1" customFormat="1" ht="24.15" customHeight="1" x14ac:dyDescent="0.2">
      <c r="B175" s="135"/>
      <c r="C175" s="136" t="s">
        <v>283</v>
      </c>
      <c r="D175" s="136" t="s">
        <v>119</v>
      </c>
      <c r="E175" s="137" t="s">
        <v>284</v>
      </c>
      <c r="F175" s="138" t="s">
        <v>285</v>
      </c>
      <c r="G175" s="139" t="s">
        <v>239</v>
      </c>
      <c r="H175" s="140">
        <v>1941.32</v>
      </c>
      <c r="I175" s="141"/>
      <c r="J175" s="142">
        <f t="shared" si="30"/>
        <v>0</v>
      </c>
      <c r="K175" s="143"/>
      <c r="L175" s="28"/>
      <c r="M175" s="144" t="s">
        <v>1</v>
      </c>
      <c r="N175" s="145" t="s">
        <v>40</v>
      </c>
      <c r="P175" s="146">
        <f t="shared" si="31"/>
        <v>0</v>
      </c>
      <c r="Q175" s="146">
        <v>0</v>
      </c>
      <c r="R175" s="146">
        <f t="shared" si="32"/>
        <v>0</v>
      </c>
      <c r="S175" s="146">
        <v>0</v>
      </c>
      <c r="T175" s="147">
        <f t="shared" si="33"/>
        <v>0</v>
      </c>
      <c r="AR175" s="148" t="s">
        <v>123</v>
      </c>
      <c r="AT175" s="148" t="s">
        <v>119</v>
      </c>
      <c r="AU175" s="148" t="s">
        <v>124</v>
      </c>
      <c r="AY175" s="13" t="s">
        <v>117</v>
      </c>
      <c r="BE175" s="149">
        <f t="shared" si="34"/>
        <v>0</v>
      </c>
      <c r="BF175" s="149">
        <f t="shared" si="35"/>
        <v>0</v>
      </c>
      <c r="BG175" s="149">
        <f t="shared" si="36"/>
        <v>0</v>
      </c>
      <c r="BH175" s="149">
        <f t="shared" si="37"/>
        <v>0</v>
      </c>
      <c r="BI175" s="149">
        <f t="shared" si="38"/>
        <v>0</v>
      </c>
      <c r="BJ175" s="13" t="s">
        <v>124</v>
      </c>
      <c r="BK175" s="149">
        <f t="shared" si="39"/>
        <v>0</v>
      </c>
      <c r="BL175" s="13" t="s">
        <v>123</v>
      </c>
      <c r="BM175" s="148" t="s">
        <v>286</v>
      </c>
    </row>
    <row r="176" spans="2:65" s="1" customFormat="1" ht="24.15" customHeight="1" x14ac:dyDescent="0.2">
      <c r="B176" s="135"/>
      <c r="C176" s="136" t="s">
        <v>206</v>
      </c>
      <c r="D176" s="136" t="s">
        <v>119</v>
      </c>
      <c r="E176" s="137" t="s">
        <v>287</v>
      </c>
      <c r="F176" s="138" t="s">
        <v>288</v>
      </c>
      <c r="G176" s="139" t="s">
        <v>122</v>
      </c>
      <c r="H176" s="140">
        <v>4.8</v>
      </c>
      <c r="I176" s="141"/>
      <c r="J176" s="142">
        <f t="shared" si="30"/>
        <v>0</v>
      </c>
      <c r="K176" s="143"/>
      <c r="L176" s="28"/>
      <c r="M176" s="144" t="s">
        <v>1</v>
      </c>
      <c r="N176" s="145" t="s">
        <v>40</v>
      </c>
      <c r="P176" s="146">
        <f t="shared" si="31"/>
        <v>0</v>
      </c>
      <c r="Q176" s="146">
        <v>4.68125E-2</v>
      </c>
      <c r="R176" s="146">
        <f t="shared" si="32"/>
        <v>0.22469999999999998</v>
      </c>
      <c r="S176" s="146">
        <v>0</v>
      </c>
      <c r="T176" s="147">
        <f t="shared" si="33"/>
        <v>0</v>
      </c>
      <c r="AR176" s="148" t="s">
        <v>123</v>
      </c>
      <c r="AT176" s="148" t="s">
        <v>119</v>
      </c>
      <c r="AU176" s="148" t="s">
        <v>124</v>
      </c>
      <c r="AY176" s="13" t="s">
        <v>117</v>
      </c>
      <c r="BE176" s="149">
        <f t="shared" si="34"/>
        <v>0</v>
      </c>
      <c r="BF176" s="149">
        <f t="shared" si="35"/>
        <v>0</v>
      </c>
      <c r="BG176" s="149">
        <f t="shared" si="36"/>
        <v>0</v>
      </c>
      <c r="BH176" s="149">
        <f t="shared" si="37"/>
        <v>0</v>
      </c>
      <c r="BI176" s="149">
        <f t="shared" si="38"/>
        <v>0</v>
      </c>
      <c r="BJ176" s="13" t="s">
        <v>124</v>
      </c>
      <c r="BK176" s="149">
        <f t="shared" si="39"/>
        <v>0</v>
      </c>
      <c r="BL176" s="13" t="s">
        <v>123</v>
      </c>
      <c r="BM176" s="148" t="s">
        <v>289</v>
      </c>
    </row>
    <row r="177" spans="2:65" s="1" customFormat="1" ht="24.15" customHeight="1" x14ac:dyDescent="0.2">
      <c r="B177" s="135"/>
      <c r="C177" s="136" t="s">
        <v>290</v>
      </c>
      <c r="D177" s="136" t="s">
        <v>119</v>
      </c>
      <c r="E177" s="137" t="s">
        <v>291</v>
      </c>
      <c r="F177" s="138" t="s">
        <v>292</v>
      </c>
      <c r="G177" s="139" t="s">
        <v>239</v>
      </c>
      <c r="H177" s="140">
        <v>17.5</v>
      </c>
      <c r="I177" s="141"/>
      <c r="J177" s="142">
        <f t="shared" si="30"/>
        <v>0</v>
      </c>
      <c r="K177" s="143"/>
      <c r="L177" s="28"/>
      <c r="M177" s="144" t="s">
        <v>1</v>
      </c>
      <c r="N177" s="145" t="s">
        <v>40</v>
      </c>
      <c r="P177" s="146">
        <f t="shared" si="31"/>
        <v>0</v>
      </c>
      <c r="Q177" s="146">
        <v>2.2218857142857099E-2</v>
      </c>
      <c r="R177" s="146">
        <f t="shared" si="32"/>
        <v>0.38882999999999923</v>
      </c>
      <c r="S177" s="146">
        <v>0</v>
      </c>
      <c r="T177" s="147">
        <f t="shared" si="33"/>
        <v>0</v>
      </c>
      <c r="AR177" s="148" t="s">
        <v>123</v>
      </c>
      <c r="AT177" s="148" t="s">
        <v>119</v>
      </c>
      <c r="AU177" s="148" t="s">
        <v>124</v>
      </c>
      <c r="AY177" s="13" t="s">
        <v>117</v>
      </c>
      <c r="BE177" s="149">
        <f t="shared" si="34"/>
        <v>0</v>
      </c>
      <c r="BF177" s="149">
        <f t="shared" si="35"/>
        <v>0</v>
      </c>
      <c r="BG177" s="149">
        <f t="shared" si="36"/>
        <v>0</v>
      </c>
      <c r="BH177" s="149">
        <f t="shared" si="37"/>
        <v>0</v>
      </c>
      <c r="BI177" s="149">
        <f t="shared" si="38"/>
        <v>0</v>
      </c>
      <c r="BJ177" s="13" t="s">
        <v>124</v>
      </c>
      <c r="BK177" s="149">
        <f t="shared" si="39"/>
        <v>0</v>
      </c>
      <c r="BL177" s="13" t="s">
        <v>123</v>
      </c>
      <c r="BM177" s="148" t="s">
        <v>293</v>
      </c>
    </row>
    <row r="178" spans="2:65" s="1" customFormat="1" ht="33" customHeight="1" x14ac:dyDescent="0.2">
      <c r="B178" s="135"/>
      <c r="C178" s="136" t="s">
        <v>209</v>
      </c>
      <c r="D178" s="136" t="s">
        <v>119</v>
      </c>
      <c r="E178" s="137" t="s">
        <v>294</v>
      </c>
      <c r="F178" s="138" t="s">
        <v>295</v>
      </c>
      <c r="G178" s="139" t="s">
        <v>168</v>
      </c>
      <c r="H178" s="140">
        <v>9371.1329999999998</v>
      </c>
      <c r="I178" s="141"/>
      <c r="J178" s="142">
        <f t="shared" si="30"/>
        <v>0</v>
      </c>
      <c r="K178" s="143"/>
      <c r="L178" s="28"/>
      <c r="M178" s="144" t="s">
        <v>1</v>
      </c>
      <c r="N178" s="145" t="s">
        <v>40</v>
      </c>
      <c r="P178" s="146">
        <f t="shared" si="31"/>
        <v>0</v>
      </c>
      <c r="Q178" s="146">
        <v>0</v>
      </c>
      <c r="R178" s="146">
        <f t="shared" si="32"/>
        <v>0</v>
      </c>
      <c r="S178" s="146">
        <v>0</v>
      </c>
      <c r="T178" s="147">
        <f t="shared" si="33"/>
        <v>0</v>
      </c>
      <c r="AR178" s="148" t="s">
        <v>123</v>
      </c>
      <c r="AT178" s="148" t="s">
        <v>119</v>
      </c>
      <c r="AU178" s="148" t="s">
        <v>124</v>
      </c>
      <c r="AY178" s="13" t="s">
        <v>117</v>
      </c>
      <c r="BE178" s="149">
        <f t="shared" si="34"/>
        <v>0</v>
      </c>
      <c r="BF178" s="149">
        <f t="shared" si="35"/>
        <v>0</v>
      </c>
      <c r="BG178" s="149">
        <f t="shared" si="36"/>
        <v>0</v>
      </c>
      <c r="BH178" s="149">
        <f t="shared" si="37"/>
        <v>0</v>
      </c>
      <c r="BI178" s="149">
        <f t="shared" si="38"/>
        <v>0</v>
      </c>
      <c r="BJ178" s="13" t="s">
        <v>124</v>
      </c>
      <c r="BK178" s="149">
        <f t="shared" si="39"/>
        <v>0</v>
      </c>
      <c r="BL178" s="13" t="s">
        <v>123</v>
      </c>
      <c r="BM178" s="148" t="s">
        <v>296</v>
      </c>
    </row>
    <row r="179" spans="2:65" s="11" customFormat="1" ht="25.95" customHeight="1" x14ac:dyDescent="0.25">
      <c r="B179" s="123"/>
      <c r="D179" s="124" t="s">
        <v>73</v>
      </c>
      <c r="E179" s="125" t="s">
        <v>297</v>
      </c>
      <c r="F179" s="125" t="s">
        <v>298</v>
      </c>
      <c r="I179" s="126"/>
      <c r="J179" s="127">
        <f>BK179</f>
        <v>0</v>
      </c>
      <c r="L179" s="123"/>
      <c r="M179" s="128"/>
      <c r="P179" s="129">
        <f>P180</f>
        <v>0</v>
      </c>
      <c r="R179" s="129">
        <f>R180</f>
        <v>0</v>
      </c>
      <c r="T179" s="130">
        <f>T180</f>
        <v>0</v>
      </c>
      <c r="AR179" s="124" t="s">
        <v>124</v>
      </c>
      <c r="AT179" s="131" t="s">
        <v>73</v>
      </c>
      <c r="AU179" s="131" t="s">
        <v>74</v>
      </c>
      <c r="AY179" s="124" t="s">
        <v>117</v>
      </c>
      <c r="BK179" s="132">
        <f>BK180</f>
        <v>0</v>
      </c>
    </row>
    <row r="180" spans="2:65" s="11" customFormat="1" ht="22.8" customHeight="1" x14ac:dyDescent="0.25">
      <c r="B180" s="123"/>
      <c r="D180" s="124" t="s">
        <v>73</v>
      </c>
      <c r="E180" s="133" t="s">
        <v>299</v>
      </c>
      <c r="F180" s="133" t="s">
        <v>300</v>
      </c>
      <c r="I180" s="126"/>
      <c r="J180" s="134">
        <f>BK180</f>
        <v>0</v>
      </c>
      <c r="L180" s="123"/>
      <c r="M180" s="128"/>
      <c r="P180" s="129">
        <f>P181</f>
        <v>0</v>
      </c>
      <c r="R180" s="129">
        <f>R181</f>
        <v>0</v>
      </c>
      <c r="T180" s="130">
        <f>T181</f>
        <v>0</v>
      </c>
      <c r="AR180" s="124" t="s">
        <v>124</v>
      </c>
      <c r="AT180" s="131" t="s">
        <v>73</v>
      </c>
      <c r="AU180" s="131" t="s">
        <v>82</v>
      </c>
      <c r="AY180" s="124" t="s">
        <v>117</v>
      </c>
      <c r="BK180" s="132">
        <f>BK181</f>
        <v>0</v>
      </c>
    </row>
    <row r="181" spans="2:65" s="1" customFormat="1" ht="24.15" customHeight="1" x14ac:dyDescent="0.2">
      <c r="B181" s="135"/>
      <c r="C181" s="136" t="s">
        <v>301</v>
      </c>
      <c r="D181" s="136" t="s">
        <v>119</v>
      </c>
      <c r="E181" s="137" t="s">
        <v>302</v>
      </c>
      <c r="F181" s="138" t="s">
        <v>303</v>
      </c>
      <c r="G181" s="139" t="s">
        <v>239</v>
      </c>
      <c r="H181" s="140">
        <v>180</v>
      </c>
      <c r="I181" s="141"/>
      <c r="J181" s="142">
        <f>ROUND(I181*H181,2)</f>
        <v>0</v>
      </c>
      <c r="K181" s="143"/>
      <c r="L181" s="28"/>
      <c r="M181" s="161" t="s">
        <v>1</v>
      </c>
      <c r="N181" s="162" t="s">
        <v>40</v>
      </c>
      <c r="O181" s="163"/>
      <c r="P181" s="164">
        <f>O181*H181</f>
        <v>0</v>
      </c>
      <c r="Q181" s="164">
        <v>0</v>
      </c>
      <c r="R181" s="164">
        <f>Q181*H181</f>
        <v>0</v>
      </c>
      <c r="S181" s="164">
        <v>0</v>
      </c>
      <c r="T181" s="165">
        <f>S181*H181</f>
        <v>0</v>
      </c>
      <c r="AR181" s="148" t="s">
        <v>147</v>
      </c>
      <c r="AT181" s="148" t="s">
        <v>119</v>
      </c>
      <c r="AU181" s="148" t="s">
        <v>124</v>
      </c>
      <c r="AY181" s="13" t="s">
        <v>117</v>
      </c>
      <c r="BE181" s="149">
        <f>IF(N181="základná",J181,0)</f>
        <v>0</v>
      </c>
      <c r="BF181" s="149">
        <f>IF(N181="znížená",J181,0)</f>
        <v>0</v>
      </c>
      <c r="BG181" s="149">
        <f>IF(N181="zákl. prenesená",J181,0)</f>
        <v>0</v>
      </c>
      <c r="BH181" s="149">
        <f>IF(N181="zníž. prenesená",J181,0)</f>
        <v>0</v>
      </c>
      <c r="BI181" s="149">
        <f>IF(N181="nulová",J181,0)</f>
        <v>0</v>
      </c>
      <c r="BJ181" s="13" t="s">
        <v>124</v>
      </c>
      <c r="BK181" s="149">
        <f>ROUND(I181*H181,2)</f>
        <v>0</v>
      </c>
      <c r="BL181" s="13" t="s">
        <v>147</v>
      </c>
      <c r="BM181" s="148" t="s">
        <v>304</v>
      </c>
    </row>
    <row r="182" spans="2:65" s="1" customFormat="1" ht="6.9" customHeight="1" x14ac:dyDescent="0.2">
      <c r="B182" s="43"/>
      <c r="C182" s="44"/>
      <c r="D182" s="44"/>
      <c r="E182" s="44"/>
      <c r="F182" s="44"/>
      <c r="G182" s="44"/>
      <c r="H182" s="44"/>
      <c r="I182" s="44"/>
      <c r="J182" s="44"/>
      <c r="K182" s="44"/>
      <c r="L182" s="28"/>
    </row>
  </sheetData>
  <autoFilter ref="C123:K181" xr:uid="{00000000-0009-0000-0000-000001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68"/>
  <sheetViews>
    <sheetView showGridLines="0" tabSelected="1" workbookViewId="0">
      <selection activeCell="AA24" sqref="AA24"/>
    </sheetView>
  </sheetViews>
  <sheetFormatPr defaultRowHeight="14.4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 x14ac:dyDescent="0.2">
      <c r="L2" s="207" t="s">
        <v>5</v>
      </c>
      <c r="M2" s="170"/>
      <c r="N2" s="170"/>
      <c r="O2" s="170"/>
      <c r="P2" s="170"/>
      <c r="Q2" s="170"/>
      <c r="R2" s="170"/>
      <c r="S2" s="170"/>
      <c r="T2" s="170"/>
      <c r="U2" s="170"/>
      <c r="V2" s="170"/>
      <c r="AT2" s="13" t="s">
        <v>86</v>
      </c>
    </row>
    <row r="3" spans="2:46" ht="6.9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74</v>
      </c>
    </row>
    <row r="4" spans="2:46" ht="24.9" customHeight="1" x14ac:dyDescent="0.2">
      <c r="B4" s="16"/>
      <c r="D4" s="17" t="s">
        <v>87</v>
      </c>
      <c r="L4" s="16"/>
      <c r="M4" s="87" t="s">
        <v>9</v>
      </c>
      <c r="AT4" s="13" t="s">
        <v>3</v>
      </c>
    </row>
    <row r="5" spans="2:46" ht="6.9" customHeight="1" x14ac:dyDescent="0.2">
      <c r="B5" s="16"/>
      <c r="L5" s="16"/>
    </row>
    <row r="6" spans="2:46" ht="12" customHeight="1" x14ac:dyDescent="0.2">
      <c r="B6" s="16"/>
      <c r="D6" s="23" t="s">
        <v>15</v>
      </c>
      <c r="L6" s="16"/>
    </row>
    <row r="7" spans="2:46" ht="26.25" customHeight="1" x14ac:dyDescent="0.2">
      <c r="B7" s="16"/>
      <c r="E7" s="208" t="str">
        <f>'Rekapitulácia stavby'!K6</f>
        <v>REKONŠTRUKCIA OBSLUŽNEJ LESNEJ CESTY V LOKALITE TRNOVECKÉ HÁJE VETVY A, B, C,</v>
      </c>
      <c r="F7" s="209"/>
      <c r="G7" s="209"/>
      <c r="H7" s="209"/>
      <c r="L7" s="16"/>
    </row>
    <row r="8" spans="2:46" s="1" customFormat="1" ht="12" customHeight="1" x14ac:dyDescent="0.2">
      <c r="B8" s="28"/>
      <c r="D8" s="23" t="s">
        <v>88</v>
      </c>
      <c r="L8" s="28"/>
    </row>
    <row r="9" spans="2:46" s="1" customFormat="1" ht="16.5" customHeight="1" x14ac:dyDescent="0.2">
      <c r="B9" s="28"/>
      <c r="E9" s="188" t="s">
        <v>305</v>
      </c>
      <c r="F9" s="210"/>
      <c r="G9" s="210"/>
      <c r="H9" s="210"/>
      <c r="L9" s="28"/>
    </row>
    <row r="10" spans="2:46" s="1" customFormat="1" ht="10.199999999999999" x14ac:dyDescent="0.2">
      <c r="B10" s="28"/>
      <c r="L10" s="28"/>
    </row>
    <row r="11" spans="2:46" s="1" customFormat="1" ht="12" customHeight="1" x14ac:dyDescent="0.2">
      <c r="B11" s="28"/>
      <c r="D11" s="23" t="s">
        <v>17</v>
      </c>
      <c r="F11" s="21" t="s">
        <v>1</v>
      </c>
      <c r="I11" s="23" t="s">
        <v>18</v>
      </c>
      <c r="J11" s="21" t="s">
        <v>1</v>
      </c>
      <c r="L11" s="28"/>
    </row>
    <row r="12" spans="2:46" s="1" customFormat="1" ht="12" customHeight="1" x14ac:dyDescent="0.2">
      <c r="B12" s="28"/>
      <c r="D12" s="23" t="s">
        <v>19</v>
      </c>
      <c r="F12" s="21" t="s">
        <v>32</v>
      </c>
      <c r="I12" s="23" t="s">
        <v>21</v>
      </c>
      <c r="J12" s="51" t="str">
        <f>'Rekapitulácia stavby'!AN8</f>
        <v>7. 6. 2024</v>
      </c>
      <c r="L12" s="28"/>
    </row>
    <row r="13" spans="2:46" s="1" customFormat="1" ht="10.8" customHeight="1" x14ac:dyDescent="0.2">
      <c r="B13" s="28"/>
      <c r="L13" s="28"/>
    </row>
    <row r="14" spans="2:46" s="1" customFormat="1" ht="12" customHeight="1" x14ac:dyDescent="0.2">
      <c r="B14" s="28"/>
      <c r="D14" s="23" t="s">
        <v>23</v>
      </c>
      <c r="I14" s="23" t="s">
        <v>24</v>
      </c>
      <c r="J14" s="21" t="s">
        <v>1</v>
      </c>
      <c r="L14" s="28"/>
    </row>
    <row r="15" spans="2:46" s="1" customFormat="1" ht="18" customHeight="1" x14ac:dyDescent="0.2">
      <c r="B15" s="28"/>
      <c r="E15" s="21" t="s">
        <v>25</v>
      </c>
      <c r="I15" s="23" t="s">
        <v>26</v>
      </c>
      <c r="J15" s="21" t="s">
        <v>1</v>
      </c>
      <c r="L15" s="28"/>
    </row>
    <row r="16" spans="2:46" s="1" customFormat="1" ht="6.9" customHeight="1" x14ac:dyDescent="0.2">
      <c r="B16" s="28"/>
      <c r="L16" s="28"/>
    </row>
    <row r="17" spans="2:12" s="1" customFormat="1" ht="12" customHeight="1" x14ac:dyDescent="0.2">
      <c r="B17" s="28"/>
      <c r="D17" s="23" t="s">
        <v>27</v>
      </c>
      <c r="I17" s="23" t="s">
        <v>24</v>
      </c>
      <c r="J17" s="24" t="str">
        <f>'Rekapitulácia stavby'!AN13</f>
        <v>Vyplň údaj</v>
      </c>
      <c r="L17" s="28"/>
    </row>
    <row r="18" spans="2:12" s="1" customFormat="1" ht="18" customHeight="1" x14ac:dyDescent="0.2">
      <c r="B18" s="28"/>
      <c r="E18" s="211" t="str">
        <f>'Rekapitulácia stavby'!E14</f>
        <v>Vyplň údaj</v>
      </c>
      <c r="F18" s="169"/>
      <c r="G18" s="169"/>
      <c r="H18" s="169"/>
      <c r="I18" s="23" t="s">
        <v>26</v>
      </c>
      <c r="J18" s="24" t="str">
        <f>'Rekapitulácia stavby'!AN14</f>
        <v>Vyplň údaj</v>
      </c>
      <c r="L18" s="28"/>
    </row>
    <row r="19" spans="2:12" s="1" customFormat="1" ht="6.9" customHeight="1" x14ac:dyDescent="0.2">
      <c r="B19" s="28"/>
      <c r="L19" s="28"/>
    </row>
    <row r="20" spans="2:12" s="1" customFormat="1" ht="12" customHeight="1" x14ac:dyDescent="0.2">
      <c r="B20" s="28"/>
      <c r="D20" s="23" t="s">
        <v>29</v>
      </c>
      <c r="I20" s="23" t="s">
        <v>24</v>
      </c>
      <c r="J20" s="21" t="s">
        <v>1</v>
      </c>
      <c r="L20" s="28"/>
    </row>
    <row r="21" spans="2:12" s="1" customFormat="1" ht="18" customHeight="1" x14ac:dyDescent="0.2">
      <c r="B21" s="28"/>
      <c r="E21" s="21"/>
      <c r="I21" s="23" t="s">
        <v>26</v>
      </c>
      <c r="J21" s="21" t="s">
        <v>1</v>
      </c>
      <c r="L21" s="28"/>
    </row>
    <row r="22" spans="2:12" s="1" customFormat="1" ht="6.9" customHeight="1" x14ac:dyDescent="0.2">
      <c r="B22" s="28"/>
      <c r="L22" s="28"/>
    </row>
    <row r="23" spans="2:12" s="1" customFormat="1" ht="12" customHeight="1" x14ac:dyDescent="0.2">
      <c r="B23" s="28"/>
      <c r="D23" s="23" t="s">
        <v>31</v>
      </c>
      <c r="I23" s="23" t="s">
        <v>24</v>
      </c>
      <c r="J23" s="21" t="str">
        <f>IF('Rekapitulácia stavby'!AN19="","",'Rekapitulácia stavby'!AN19)</f>
        <v/>
      </c>
      <c r="L23" s="28"/>
    </row>
    <row r="24" spans="2:12" s="1" customFormat="1" ht="18" customHeight="1" x14ac:dyDescent="0.2">
      <c r="B24" s="28"/>
      <c r="E24" s="21" t="str">
        <f>IF('Rekapitulácia stavby'!E20="","",'Rekapitulácia stavby'!E20)</f>
        <v xml:space="preserve"> </v>
      </c>
      <c r="I24" s="23" t="s">
        <v>26</v>
      </c>
      <c r="J24" s="21" t="str">
        <f>IF('Rekapitulácia stavby'!AN20="","",'Rekapitulácia stavby'!AN20)</f>
        <v/>
      </c>
      <c r="L24" s="28"/>
    </row>
    <row r="25" spans="2:12" s="1" customFormat="1" ht="6.9" customHeight="1" x14ac:dyDescent="0.2">
      <c r="B25" s="28"/>
      <c r="L25" s="28"/>
    </row>
    <row r="26" spans="2:12" s="1" customFormat="1" ht="12" customHeight="1" x14ac:dyDescent="0.2">
      <c r="B26" s="28"/>
      <c r="D26" s="23" t="s">
        <v>33</v>
      </c>
      <c r="L26" s="28"/>
    </row>
    <row r="27" spans="2:12" s="7" customFormat="1" ht="16.5" customHeight="1" x14ac:dyDescent="0.2">
      <c r="B27" s="88"/>
      <c r="E27" s="174" t="s">
        <v>1</v>
      </c>
      <c r="F27" s="174"/>
      <c r="G27" s="174"/>
      <c r="H27" s="174"/>
      <c r="L27" s="88"/>
    </row>
    <row r="28" spans="2:12" s="1" customFormat="1" ht="6.9" customHeight="1" x14ac:dyDescent="0.2">
      <c r="B28" s="28"/>
      <c r="L28" s="28"/>
    </row>
    <row r="29" spans="2:12" s="1" customFormat="1" ht="6.9" customHeight="1" x14ac:dyDescent="0.2">
      <c r="B29" s="28"/>
      <c r="D29" s="52"/>
      <c r="E29" s="52"/>
      <c r="F29" s="52"/>
      <c r="G29" s="52"/>
      <c r="H29" s="52"/>
      <c r="I29" s="52"/>
      <c r="J29" s="52"/>
      <c r="K29" s="52"/>
      <c r="L29" s="28"/>
    </row>
    <row r="30" spans="2:12" s="1" customFormat="1" ht="25.35" customHeight="1" x14ac:dyDescent="0.2">
      <c r="B30" s="28"/>
      <c r="D30" s="89" t="s">
        <v>34</v>
      </c>
      <c r="J30" s="65">
        <f>ROUND(J123, 2)</f>
        <v>0</v>
      </c>
      <c r="L30" s="28"/>
    </row>
    <row r="31" spans="2:12" s="1" customFormat="1" ht="6.9" customHeight="1" x14ac:dyDescent="0.2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14.4" customHeight="1" x14ac:dyDescent="0.2">
      <c r="B32" s="28"/>
      <c r="F32" s="31" t="s">
        <v>36</v>
      </c>
      <c r="I32" s="31" t="s">
        <v>35</v>
      </c>
      <c r="J32" s="31" t="s">
        <v>37</v>
      </c>
      <c r="L32" s="28"/>
    </row>
    <row r="33" spans="2:12" s="1" customFormat="1" ht="14.4" customHeight="1" x14ac:dyDescent="0.2">
      <c r="B33" s="28"/>
      <c r="D33" s="54" t="s">
        <v>38</v>
      </c>
      <c r="E33" s="33" t="s">
        <v>39</v>
      </c>
      <c r="F33" s="90">
        <f>ROUND((SUM(BE123:BE167)),  2)</f>
        <v>0</v>
      </c>
      <c r="G33" s="91"/>
      <c r="H33" s="91"/>
      <c r="I33" s="92">
        <v>0.2</v>
      </c>
      <c r="J33" s="90">
        <f>ROUND(((SUM(BE123:BE167))*I33),  2)</f>
        <v>0</v>
      </c>
      <c r="L33" s="28"/>
    </row>
    <row r="34" spans="2:12" s="1" customFormat="1" ht="14.4" customHeight="1" x14ac:dyDescent="0.2">
      <c r="B34" s="28"/>
      <c r="E34" s="33" t="s">
        <v>40</v>
      </c>
      <c r="F34" s="90">
        <f>ROUND((SUM(BF123:BF167)),  2)</f>
        <v>0</v>
      </c>
      <c r="G34" s="91"/>
      <c r="H34" s="91"/>
      <c r="I34" s="92">
        <v>0.2</v>
      </c>
      <c r="J34" s="90">
        <f>ROUND(((SUM(BF123:BF167))*I34),  2)</f>
        <v>0</v>
      </c>
      <c r="L34" s="28"/>
    </row>
    <row r="35" spans="2:12" s="1" customFormat="1" ht="14.4" hidden="1" customHeight="1" x14ac:dyDescent="0.2">
      <c r="B35" s="28"/>
      <c r="E35" s="23" t="s">
        <v>41</v>
      </c>
      <c r="F35" s="93">
        <f>ROUND((SUM(BG123:BG167)),  2)</f>
        <v>0</v>
      </c>
      <c r="I35" s="94">
        <v>0.2</v>
      </c>
      <c r="J35" s="93">
        <f>0</f>
        <v>0</v>
      </c>
      <c r="L35" s="28"/>
    </row>
    <row r="36" spans="2:12" s="1" customFormat="1" ht="14.4" hidden="1" customHeight="1" x14ac:dyDescent="0.2">
      <c r="B36" s="28"/>
      <c r="E36" s="23" t="s">
        <v>42</v>
      </c>
      <c r="F36" s="93">
        <f>ROUND((SUM(BH123:BH167)),  2)</f>
        <v>0</v>
      </c>
      <c r="I36" s="94">
        <v>0.2</v>
      </c>
      <c r="J36" s="93">
        <f>0</f>
        <v>0</v>
      </c>
      <c r="L36" s="28"/>
    </row>
    <row r="37" spans="2:12" s="1" customFormat="1" ht="14.4" hidden="1" customHeight="1" x14ac:dyDescent="0.2">
      <c r="B37" s="28"/>
      <c r="E37" s="33" t="s">
        <v>43</v>
      </c>
      <c r="F37" s="90">
        <f>ROUND((SUM(BI123:BI167)),  2)</f>
        <v>0</v>
      </c>
      <c r="G37" s="91"/>
      <c r="H37" s="91"/>
      <c r="I37" s="92">
        <v>0</v>
      </c>
      <c r="J37" s="90">
        <f>0</f>
        <v>0</v>
      </c>
      <c r="L37" s="28"/>
    </row>
    <row r="38" spans="2:12" s="1" customFormat="1" ht="6.9" customHeight="1" x14ac:dyDescent="0.2">
      <c r="B38" s="28"/>
      <c r="L38" s="28"/>
    </row>
    <row r="39" spans="2:12" s="1" customFormat="1" ht="25.35" customHeight="1" x14ac:dyDescent="0.2">
      <c r="B39" s="28"/>
      <c r="C39" s="95"/>
      <c r="D39" s="96" t="s">
        <v>44</v>
      </c>
      <c r="E39" s="56"/>
      <c r="F39" s="56"/>
      <c r="G39" s="97" t="s">
        <v>45</v>
      </c>
      <c r="H39" s="98" t="s">
        <v>46</v>
      </c>
      <c r="I39" s="56"/>
      <c r="J39" s="99">
        <f>SUM(J30:J37)</f>
        <v>0</v>
      </c>
      <c r="K39" s="100"/>
      <c r="L39" s="28"/>
    </row>
    <row r="40" spans="2:12" s="1" customFormat="1" ht="14.4" customHeight="1" x14ac:dyDescent="0.2">
      <c r="B40" s="28"/>
      <c r="L40" s="28"/>
    </row>
    <row r="41" spans="2:12" ht="14.4" customHeight="1" x14ac:dyDescent="0.2">
      <c r="B41" s="16"/>
      <c r="L41" s="16"/>
    </row>
    <row r="42" spans="2:12" ht="14.4" customHeight="1" x14ac:dyDescent="0.2">
      <c r="B42" s="16"/>
      <c r="L42" s="16"/>
    </row>
    <row r="43" spans="2:12" ht="14.4" customHeight="1" x14ac:dyDescent="0.2">
      <c r="B43" s="16"/>
      <c r="L43" s="16"/>
    </row>
    <row r="44" spans="2:12" ht="14.4" customHeight="1" x14ac:dyDescent="0.2">
      <c r="B44" s="16"/>
      <c r="L44" s="16"/>
    </row>
    <row r="45" spans="2:12" ht="14.4" customHeight="1" x14ac:dyDescent="0.2">
      <c r="B45" s="16"/>
      <c r="L45" s="16"/>
    </row>
    <row r="46" spans="2:12" ht="14.4" customHeight="1" x14ac:dyDescent="0.2">
      <c r="B46" s="16"/>
      <c r="L46" s="16"/>
    </row>
    <row r="47" spans="2:12" ht="14.4" customHeight="1" x14ac:dyDescent="0.2">
      <c r="B47" s="16"/>
      <c r="L47" s="16"/>
    </row>
    <row r="48" spans="2:12" ht="14.4" customHeight="1" x14ac:dyDescent="0.2">
      <c r="B48" s="16"/>
      <c r="L48" s="16"/>
    </row>
    <row r="49" spans="2:12" ht="14.4" customHeight="1" x14ac:dyDescent="0.2">
      <c r="B49" s="16"/>
      <c r="L49" s="16"/>
    </row>
    <row r="50" spans="2:12" s="1" customFormat="1" ht="14.4" customHeight="1" x14ac:dyDescent="0.2">
      <c r="B50" s="28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28"/>
    </row>
    <row r="51" spans="2:12" ht="10.199999999999999" x14ac:dyDescent="0.2">
      <c r="B51" s="16"/>
      <c r="L51" s="16"/>
    </row>
    <row r="52" spans="2:12" ht="10.199999999999999" x14ac:dyDescent="0.2">
      <c r="B52" s="16"/>
      <c r="L52" s="16"/>
    </row>
    <row r="53" spans="2:12" ht="10.199999999999999" x14ac:dyDescent="0.2">
      <c r="B53" s="16"/>
      <c r="L53" s="16"/>
    </row>
    <row r="54" spans="2:12" ht="10.199999999999999" x14ac:dyDescent="0.2">
      <c r="B54" s="16"/>
      <c r="L54" s="16"/>
    </row>
    <row r="55" spans="2:12" ht="10.199999999999999" x14ac:dyDescent="0.2">
      <c r="B55" s="16"/>
      <c r="L55" s="16"/>
    </row>
    <row r="56" spans="2:12" ht="10.199999999999999" x14ac:dyDescent="0.2">
      <c r="B56" s="16"/>
      <c r="L56" s="16"/>
    </row>
    <row r="57" spans="2:12" ht="10.199999999999999" x14ac:dyDescent="0.2">
      <c r="B57" s="16"/>
      <c r="L57" s="16"/>
    </row>
    <row r="58" spans="2:12" ht="10.199999999999999" x14ac:dyDescent="0.2">
      <c r="B58" s="16"/>
      <c r="L58" s="16"/>
    </row>
    <row r="59" spans="2:12" ht="10.199999999999999" x14ac:dyDescent="0.2">
      <c r="B59" s="16"/>
      <c r="L59" s="16"/>
    </row>
    <row r="60" spans="2:12" ht="10.199999999999999" x14ac:dyDescent="0.2">
      <c r="B60" s="16"/>
      <c r="L60" s="16"/>
    </row>
    <row r="61" spans="2:12" s="1" customFormat="1" ht="13.2" x14ac:dyDescent="0.2">
      <c r="B61" s="28"/>
      <c r="D61" s="42" t="s">
        <v>49</v>
      </c>
      <c r="E61" s="30"/>
      <c r="F61" s="101" t="s">
        <v>50</v>
      </c>
      <c r="G61" s="42" t="s">
        <v>49</v>
      </c>
      <c r="H61" s="30"/>
      <c r="I61" s="30"/>
      <c r="J61" s="102" t="s">
        <v>50</v>
      </c>
      <c r="K61" s="30"/>
      <c r="L61" s="28"/>
    </row>
    <row r="62" spans="2:12" ht="10.199999999999999" x14ac:dyDescent="0.2">
      <c r="B62" s="16"/>
      <c r="L62" s="16"/>
    </row>
    <row r="63" spans="2:12" ht="10.199999999999999" x14ac:dyDescent="0.2">
      <c r="B63" s="16"/>
      <c r="L63" s="16"/>
    </row>
    <row r="64" spans="2:12" ht="10.199999999999999" x14ac:dyDescent="0.2">
      <c r="B64" s="16"/>
      <c r="L64" s="16"/>
    </row>
    <row r="65" spans="2:12" s="1" customFormat="1" ht="13.2" x14ac:dyDescent="0.2">
      <c r="B65" s="28"/>
      <c r="D65" s="40" t="s">
        <v>51</v>
      </c>
      <c r="E65" s="41"/>
      <c r="F65" s="41"/>
      <c r="G65" s="40" t="s">
        <v>52</v>
      </c>
      <c r="H65" s="41"/>
      <c r="I65" s="41"/>
      <c r="J65" s="41"/>
      <c r="K65" s="41"/>
      <c r="L65" s="28"/>
    </row>
    <row r="66" spans="2:12" ht="10.199999999999999" x14ac:dyDescent="0.2">
      <c r="B66" s="16"/>
      <c r="L66" s="16"/>
    </row>
    <row r="67" spans="2:12" ht="10.199999999999999" x14ac:dyDescent="0.2">
      <c r="B67" s="16"/>
      <c r="L67" s="16"/>
    </row>
    <row r="68" spans="2:12" ht="10.199999999999999" x14ac:dyDescent="0.2">
      <c r="B68" s="16"/>
      <c r="L68" s="16"/>
    </row>
    <row r="69" spans="2:12" ht="10.199999999999999" x14ac:dyDescent="0.2">
      <c r="B69" s="16"/>
      <c r="L69" s="16"/>
    </row>
    <row r="70" spans="2:12" ht="10.199999999999999" x14ac:dyDescent="0.2">
      <c r="B70" s="16"/>
      <c r="L70" s="16"/>
    </row>
    <row r="71" spans="2:12" ht="10.199999999999999" x14ac:dyDescent="0.2">
      <c r="B71" s="16"/>
      <c r="L71" s="16"/>
    </row>
    <row r="72" spans="2:12" ht="10.199999999999999" x14ac:dyDescent="0.2">
      <c r="B72" s="16"/>
      <c r="L72" s="16"/>
    </row>
    <row r="73" spans="2:12" ht="10.199999999999999" x14ac:dyDescent="0.2">
      <c r="B73" s="16"/>
      <c r="L73" s="16"/>
    </row>
    <row r="74" spans="2:12" ht="10.199999999999999" x14ac:dyDescent="0.2">
      <c r="B74" s="16"/>
      <c r="L74" s="16"/>
    </row>
    <row r="75" spans="2:12" ht="10.199999999999999" x14ac:dyDescent="0.2">
      <c r="B75" s="16"/>
      <c r="L75" s="16"/>
    </row>
    <row r="76" spans="2:12" s="1" customFormat="1" ht="13.2" x14ac:dyDescent="0.2">
      <c r="B76" s="28"/>
      <c r="D76" s="42" t="s">
        <v>49</v>
      </c>
      <c r="E76" s="30"/>
      <c r="F76" s="101" t="s">
        <v>50</v>
      </c>
      <c r="G76" s="42" t="s">
        <v>49</v>
      </c>
      <c r="H76" s="30"/>
      <c r="I76" s="30"/>
      <c r="J76" s="102" t="s">
        <v>50</v>
      </c>
      <c r="K76" s="30"/>
      <c r="L76" s="28"/>
    </row>
    <row r="77" spans="2:12" s="1" customFormat="1" ht="14.4" customHeight="1" x14ac:dyDescent="0.2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47" s="1" customFormat="1" ht="6.9" customHeight="1" x14ac:dyDescent="0.2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47" s="1" customFormat="1" ht="24.9" customHeight="1" x14ac:dyDescent="0.2">
      <c r="B82" s="28"/>
      <c r="C82" s="17" t="s">
        <v>90</v>
      </c>
      <c r="L82" s="28"/>
    </row>
    <row r="83" spans="2:47" s="1" customFormat="1" ht="6.9" customHeight="1" x14ac:dyDescent="0.2">
      <c r="B83" s="28"/>
      <c r="L83" s="28"/>
    </row>
    <row r="84" spans="2:47" s="1" customFormat="1" ht="12" customHeight="1" x14ac:dyDescent="0.2">
      <c r="B84" s="28"/>
      <c r="C84" s="23" t="s">
        <v>15</v>
      </c>
      <c r="L84" s="28"/>
    </row>
    <row r="85" spans="2:47" s="1" customFormat="1" ht="26.25" customHeight="1" x14ac:dyDescent="0.2">
      <c r="B85" s="28"/>
      <c r="E85" s="208" t="str">
        <f>E7</f>
        <v>REKONŠTRUKCIA OBSLUŽNEJ LESNEJ CESTY V LOKALITE TRNOVECKÉ HÁJE VETVY A, B, C,</v>
      </c>
      <c r="F85" s="209"/>
      <c r="G85" s="209"/>
      <c r="H85" s="209"/>
      <c r="L85" s="28"/>
    </row>
    <row r="86" spans="2:47" s="1" customFormat="1" ht="12" customHeight="1" x14ac:dyDescent="0.2">
      <c r="B86" s="28"/>
      <c r="C86" s="23" t="s">
        <v>88</v>
      </c>
      <c r="L86" s="28"/>
    </row>
    <row r="87" spans="2:47" s="1" customFormat="1" ht="16.5" customHeight="1" x14ac:dyDescent="0.2">
      <c r="B87" s="28"/>
      <c r="E87" s="188" t="str">
        <f>E9</f>
        <v>3-24-2 - SO 01 CESTA (vetva C)</v>
      </c>
      <c r="F87" s="210"/>
      <c r="G87" s="210"/>
      <c r="H87" s="210"/>
      <c r="L87" s="28"/>
    </row>
    <row r="88" spans="2:47" s="1" customFormat="1" ht="6.9" customHeight="1" x14ac:dyDescent="0.2">
      <c r="B88" s="28"/>
      <c r="L88" s="28"/>
    </row>
    <row r="89" spans="2:47" s="1" customFormat="1" ht="12" customHeight="1" x14ac:dyDescent="0.2">
      <c r="B89" s="28"/>
      <c r="C89" s="23" t="s">
        <v>19</v>
      </c>
      <c r="F89" s="21" t="str">
        <f>F12</f>
        <v xml:space="preserve"> </v>
      </c>
      <c r="I89" s="23" t="s">
        <v>21</v>
      </c>
      <c r="J89" s="51" t="str">
        <f>IF(J12="","",J12)</f>
        <v>7. 6. 2024</v>
      </c>
      <c r="L89" s="28"/>
    </row>
    <row r="90" spans="2:47" s="1" customFormat="1" ht="6.9" customHeight="1" x14ac:dyDescent="0.2">
      <c r="B90" s="28"/>
      <c r="L90" s="28"/>
    </row>
    <row r="91" spans="2:47" s="1" customFormat="1" ht="15.15" customHeight="1" x14ac:dyDescent="0.2">
      <c r="B91" s="28"/>
      <c r="C91" s="23" t="s">
        <v>23</v>
      </c>
      <c r="F91" s="21" t="str">
        <f>E15</f>
        <v>PSBU V LIPTOVSKOM TRNOVCI</v>
      </c>
      <c r="I91" s="23" t="s">
        <v>29</v>
      </c>
      <c r="J91" s="26">
        <f>E21</f>
        <v>0</v>
      </c>
      <c r="L91" s="28"/>
    </row>
    <row r="92" spans="2:47" s="1" customFormat="1" ht="15.15" customHeight="1" x14ac:dyDescent="0.2">
      <c r="B92" s="28"/>
      <c r="C92" s="23" t="s">
        <v>27</v>
      </c>
      <c r="F92" s="21" t="str">
        <f>IF(E18="","",E18)</f>
        <v>Vyplň údaj</v>
      </c>
      <c r="I92" s="23" t="s">
        <v>31</v>
      </c>
      <c r="J92" s="26" t="str">
        <f>E24</f>
        <v xml:space="preserve"> </v>
      </c>
      <c r="L92" s="28"/>
    </row>
    <row r="93" spans="2:47" s="1" customFormat="1" ht="10.35" customHeight="1" x14ac:dyDescent="0.2">
      <c r="B93" s="28"/>
      <c r="L93" s="28"/>
    </row>
    <row r="94" spans="2:47" s="1" customFormat="1" ht="29.25" customHeight="1" x14ac:dyDescent="0.2">
      <c r="B94" s="28"/>
      <c r="C94" s="103" t="s">
        <v>91</v>
      </c>
      <c r="D94" s="95"/>
      <c r="E94" s="95"/>
      <c r="F94" s="95"/>
      <c r="G94" s="95"/>
      <c r="H94" s="95"/>
      <c r="I94" s="95"/>
      <c r="J94" s="104" t="s">
        <v>92</v>
      </c>
      <c r="K94" s="95"/>
      <c r="L94" s="28"/>
    </row>
    <row r="95" spans="2:47" s="1" customFormat="1" ht="10.35" customHeight="1" x14ac:dyDescent="0.2">
      <c r="B95" s="28"/>
      <c r="L95" s="28"/>
    </row>
    <row r="96" spans="2:47" s="1" customFormat="1" ht="22.8" customHeight="1" x14ac:dyDescent="0.2">
      <c r="B96" s="28"/>
      <c r="C96" s="105" t="s">
        <v>93</v>
      </c>
      <c r="J96" s="65">
        <f>J123</f>
        <v>0</v>
      </c>
      <c r="L96" s="28"/>
      <c r="AU96" s="13" t="s">
        <v>94</v>
      </c>
    </row>
    <row r="97" spans="2:12" s="8" customFormat="1" ht="24.9" customHeight="1" x14ac:dyDescent="0.2">
      <c r="B97" s="106"/>
      <c r="D97" s="107" t="s">
        <v>95</v>
      </c>
      <c r="E97" s="108"/>
      <c r="F97" s="108"/>
      <c r="G97" s="108"/>
      <c r="H97" s="108"/>
      <c r="I97" s="108"/>
      <c r="J97" s="109">
        <f>J124</f>
        <v>0</v>
      </c>
      <c r="L97" s="106"/>
    </row>
    <row r="98" spans="2:12" s="9" customFormat="1" ht="19.95" customHeight="1" x14ac:dyDescent="0.2">
      <c r="B98" s="110"/>
      <c r="D98" s="111" t="s">
        <v>96</v>
      </c>
      <c r="E98" s="112"/>
      <c r="F98" s="112"/>
      <c r="G98" s="112"/>
      <c r="H98" s="112"/>
      <c r="I98" s="112"/>
      <c r="J98" s="113">
        <f>J125</f>
        <v>0</v>
      </c>
      <c r="L98" s="110"/>
    </row>
    <row r="99" spans="2:12" s="9" customFormat="1" ht="19.95" customHeight="1" x14ac:dyDescent="0.2">
      <c r="B99" s="110"/>
      <c r="D99" s="111" t="s">
        <v>97</v>
      </c>
      <c r="E99" s="112"/>
      <c r="F99" s="112"/>
      <c r="G99" s="112"/>
      <c r="H99" s="112"/>
      <c r="I99" s="112"/>
      <c r="J99" s="113">
        <f>J136</f>
        <v>0</v>
      </c>
      <c r="L99" s="110"/>
    </row>
    <row r="100" spans="2:12" s="9" customFormat="1" ht="19.95" customHeight="1" x14ac:dyDescent="0.2">
      <c r="B100" s="110"/>
      <c r="D100" s="111" t="s">
        <v>306</v>
      </c>
      <c r="E100" s="112"/>
      <c r="F100" s="112"/>
      <c r="G100" s="112"/>
      <c r="H100" s="112"/>
      <c r="I100" s="112"/>
      <c r="J100" s="113">
        <f>J141</f>
        <v>0</v>
      </c>
      <c r="L100" s="110"/>
    </row>
    <row r="101" spans="2:12" s="9" customFormat="1" ht="19.95" customHeight="1" x14ac:dyDescent="0.2">
      <c r="B101" s="110"/>
      <c r="D101" s="111" t="s">
        <v>98</v>
      </c>
      <c r="E101" s="112"/>
      <c r="F101" s="112"/>
      <c r="G101" s="112"/>
      <c r="H101" s="112"/>
      <c r="I101" s="112"/>
      <c r="J101" s="113">
        <f>J146</f>
        <v>0</v>
      </c>
      <c r="L101" s="110"/>
    </row>
    <row r="102" spans="2:12" s="9" customFormat="1" ht="19.95" customHeight="1" x14ac:dyDescent="0.2">
      <c r="B102" s="110"/>
      <c r="D102" s="111" t="s">
        <v>99</v>
      </c>
      <c r="E102" s="112"/>
      <c r="F102" s="112"/>
      <c r="G102" s="112"/>
      <c r="H102" s="112"/>
      <c r="I102" s="112"/>
      <c r="J102" s="113">
        <f>J149</f>
        <v>0</v>
      </c>
      <c r="L102" s="110"/>
    </row>
    <row r="103" spans="2:12" s="9" customFormat="1" ht="19.95" customHeight="1" x14ac:dyDescent="0.2">
      <c r="B103" s="110"/>
      <c r="D103" s="111" t="s">
        <v>100</v>
      </c>
      <c r="E103" s="112"/>
      <c r="F103" s="112"/>
      <c r="G103" s="112"/>
      <c r="H103" s="112"/>
      <c r="I103" s="112"/>
      <c r="J103" s="113">
        <f>J156</f>
        <v>0</v>
      </c>
      <c r="L103" s="110"/>
    </row>
    <row r="104" spans="2:12" s="1" customFormat="1" ht="21.75" customHeight="1" x14ac:dyDescent="0.2">
      <c r="B104" s="28"/>
      <c r="L104" s="28"/>
    </row>
    <row r="105" spans="2:12" s="1" customFormat="1" ht="6.9" customHeight="1" x14ac:dyDescent="0.2">
      <c r="B105" s="43"/>
      <c r="C105" s="44"/>
      <c r="D105" s="44"/>
      <c r="E105" s="44"/>
      <c r="F105" s="44"/>
      <c r="G105" s="44"/>
      <c r="H105" s="44"/>
      <c r="I105" s="44"/>
      <c r="J105" s="44"/>
      <c r="K105" s="44"/>
      <c r="L105" s="28"/>
    </row>
    <row r="109" spans="2:12" s="1" customFormat="1" ht="6.9" customHeight="1" x14ac:dyDescent="0.2">
      <c r="B109" s="45"/>
      <c r="C109" s="46"/>
      <c r="D109" s="46"/>
      <c r="E109" s="46"/>
      <c r="F109" s="46"/>
      <c r="G109" s="46"/>
      <c r="H109" s="46"/>
      <c r="I109" s="46"/>
      <c r="J109" s="46"/>
      <c r="K109" s="46"/>
      <c r="L109" s="28"/>
    </row>
    <row r="110" spans="2:12" s="1" customFormat="1" ht="24.9" customHeight="1" x14ac:dyDescent="0.2">
      <c r="B110" s="28"/>
      <c r="C110" s="17" t="s">
        <v>103</v>
      </c>
      <c r="L110" s="28"/>
    </row>
    <row r="111" spans="2:12" s="1" customFormat="1" ht="6.9" customHeight="1" x14ac:dyDescent="0.2">
      <c r="B111" s="28"/>
      <c r="L111" s="28"/>
    </row>
    <row r="112" spans="2:12" s="1" customFormat="1" ht="12" customHeight="1" x14ac:dyDescent="0.2">
      <c r="B112" s="28"/>
      <c r="C112" s="23" t="s">
        <v>15</v>
      </c>
      <c r="L112" s="28"/>
    </row>
    <row r="113" spans="2:65" s="1" customFormat="1" ht="26.25" customHeight="1" x14ac:dyDescent="0.2">
      <c r="B113" s="28"/>
      <c r="E113" s="208" t="str">
        <f>E7</f>
        <v>REKONŠTRUKCIA OBSLUŽNEJ LESNEJ CESTY V LOKALITE TRNOVECKÉ HÁJE VETVY A, B, C,</v>
      </c>
      <c r="F113" s="209"/>
      <c r="G113" s="209"/>
      <c r="H113" s="209"/>
      <c r="L113" s="28"/>
    </row>
    <row r="114" spans="2:65" s="1" customFormat="1" ht="12" customHeight="1" x14ac:dyDescent="0.2">
      <c r="B114" s="28"/>
      <c r="C114" s="23" t="s">
        <v>88</v>
      </c>
      <c r="L114" s="28"/>
    </row>
    <row r="115" spans="2:65" s="1" customFormat="1" ht="16.5" customHeight="1" x14ac:dyDescent="0.2">
      <c r="B115" s="28"/>
      <c r="E115" s="188" t="str">
        <f>E9</f>
        <v>3-24-2 - SO 01 CESTA (vetva C)</v>
      </c>
      <c r="F115" s="210"/>
      <c r="G115" s="210"/>
      <c r="H115" s="210"/>
      <c r="L115" s="28"/>
    </row>
    <row r="116" spans="2:65" s="1" customFormat="1" ht="6.9" customHeight="1" x14ac:dyDescent="0.2">
      <c r="B116" s="28"/>
      <c r="L116" s="28"/>
    </row>
    <row r="117" spans="2:65" s="1" customFormat="1" ht="12" customHeight="1" x14ac:dyDescent="0.2">
      <c r="B117" s="28"/>
      <c r="C117" s="23" t="s">
        <v>19</v>
      </c>
      <c r="F117" s="21" t="str">
        <f>F12</f>
        <v xml:space="preserve"> </v>
      </c>
      <c r="I117" s="23" t="s">
        <v>21</v>
      </c>
      <c r="J117" s="51" t="str">
        <f>IF(J12="","",J12)</f>
        <v>7. 6. 2024</v>
      </c>
      <c r="L117" s="28"/>
    </row>
    <row r="118" spans="2:65" s="1" customFormat="1" ht="6.9" customHeight="1" x14ac:dyDescent="0.2">
      <c r="B118" s="28"/>
      <c r="L118" s="28"/>
    </row>
    <row r="119" spans="2:65" s="1" customFormat="1" ht="15.15" customHeight="1" x14ac:dyDescent="0.2">
      <c r="B119" s="28"/>
      <c r="C119" s="23" t="s">
        <v>23</v>
      </c>
      <c r="F119" s="21" t="str">
        <f>E15</f>
        <v>PSBU V LIPTOVSKOM TRNOVCI</v>
      </c>
      <c r="I119" s="23" t="s">
        <v>29</v>
      </c>
      <c r="J119" s="26">
        <f>E21</f>
        <v>0</v>
      </c>
      <c r="L119" s="28"/>
    </row>
    <row r="120" spans="2:65" s="1" customFormat="1" ht="15.15" customHeight="1" x14ac:dyDescent="0.2">
      <c r="B120" s="28"/>
      <c r="C120" s="23" t="s">
        <v>27</v>
      </c>
      <c r="F120" s="21" t="str">
        <f>IF(E18="","",E18)</f>
        <v>Vyplň údaj</v>
      </c>
      <c r="I120" s="23" t="s">
        <v>31</v>
      </c>
      <c r="J120" s="26" t="str">
        <f>E24</f>
        <v xml:space="preserve"> </v>
      </c>
      <c r="L120" s="28"/>
    </row>
    <row r="121" spans="2:65" s="1" customFormat="1" ht="10.35" customHeight="1" x14ac:dyDescent="0.2">
      <c r="B121" s="28"/>
      <c r="L121" s="28"/>
    </row>
    <row r="122" spans="2:65" s="10" customFormat="1" ht="29.25" customHeight="1" x14ac:dyDescent="0.2">
      <c r="B122" s="114"/>
      <c r="C122" s="115" t="s">
        <v>104</v>
      </c>
      <c r="D122" s="116" t="s">
        <v>59</v>
      </c>
      <c r="E122" s="116" t="s">
        <v>55</v>
      </c>
      <c r="F122" s="116" t="s">
        <v>56</v>
      </c>
      <c r="G122" s="116" t="s">
        <v>105</v>
      </c>
      <c r="H122" s="116" t="s">
        <v>106</v>
      </c>
      <c r="I122" s="116" t="s">
        <v>107</v>
      </c>
      <c r="J122" s="117" t="s">
        <v>92</v>
      </c>
      <c r="K122" s="118" t="s">
        <v>108</v>
      </c>
      <c r="L122" s="114"/>
      <c r="M122" s="58" t="s">
        <v>1</v>
      </c>
      <c r="N122" s="59" t="s">
        <v>38</v>
      </c>
      <c r="O122" s="59" t="s">
        <v>109</v>
      </c>
      <c r="P122" s="59" t="s">
        <v>110</v>
      </c>
      <c r="Q122" s="59" t="s">
        <v>111</v>
      </c>
      <c r="R122" s="59" t="s">
        <v>112</v>
      </c>
      <c r="S122" s="59" t="s">
        <v>113</v>
      </c>
      <c r="T122" s="60" t="s">
        <v>114</v>
      </c>
    </row>
    <row r="123" spans="2:65" s="1" customFormat="1" ht="22.8" customHeight="1" x14ac:dyDescent="0.3">
      <c r="B123" s="28"/>
      <c r="C123" s="63" t="s">
        <v>93</v>
      </c>
      <c r="J123" s="119">
        <f>BK123</f>
        <v>0</v>
      </c>
      <c r="L123" s="28"/>
      <c r="M123" s="61"/>
      <c r="N123" s="52"/>
      <c r="O123" s="52"/>
      <c r="P123" s="120">
        <f>P124</f>
        <v>0</v>
      </c>
      <c r="Q123" s="52"/>
      <c r="R123" s="120">
        <f>R124</f>
        <v>8866.3994700000021</v>
      </c>
      <c r="S123" s="52"/>
      <c r="T123" s="121">
        <f>T124</f>
        <v>0</v>
      </c>
      <c r="AT123" s="13" t="s">
        <v>73</v>
      </c>
      <c r="AU123" s="13" t="s">
        <v>94</v>
      </c>
      <c r="BK123" s="122">
        <f>BK124</f>
        <v>0</v>
      </c>
    </row>
    <row r="124" spans="2:65" s="11" customFormat="1" ht="25.95" customHeight="1" x14ac:dyDescent="0.25">
      <c r="B124" s="123"/>
      <c r="D124" s="124" t="s">
        <v>73</v>
      </c>
      <c r="E124" s="125" t="s">
        <v>115</v>
      </c>
      <c r="F124" s="125" t="s">
        <v>116</v>
      </c>
      <c r="I124" s="126"/>
      <c r="J124" s="127">
        <f>BK124</f>
        <v>0</v>
      </c>
      <c r="L124" s="123"/>
      <c r="M124" s="128"/>
      <c r="P124" s="129">
        <f>P125+P136+P141+P146+P149+P156</f>
        <v>0</v>
      </c>
      <c r="R124" s="129">
        <f>R125+R136+R141+R146+R149+R156</f>
        <v>8866.3994700000021</v>
      </c>
      <c r="T124" s="130">
        <f>T125+T136+T141+T146+T149+T156</f>
        <v>0</v>
      </c>
      <c r="AR124" s="124" t="s">
        <v>82</v>
      </c>
      <c r="AT124" s="131" t="s">
        <v>73</v>
      </c>
      <c r="AU124" s="131" t="s">
        <v>74</v>
      </c>
      <c r="AY124" s="124" t="s">
        <v>117</v>
      </c>
      <c r="BK124" s="132">
        <f>BK125+BK136+BK141+BK146+BK149+BK156</f>
        <v>0</v>
      </c>
    </row>
    <row r="125" spans="2:65" s="11" customFormat="1" ht="22.8" customHeight="1" x14ac:dyDescent="0.25">
      <c r="B125" s="123"/>
      <c r="D125" s="124" t="s">
        <v>73</v>
      </c>
      <c r="E125" s="133" t="s">
        <v>82</v>
      </c>
      <c r="F125" s="133" t="s">
        <v>118</v>
      </c>
      <c r="I125" s="126"/>
      <c r="J125" s="134">
        <f>BK125</f>
        <v>0</v>
      </c>
      <c r="L125" s="123"/>
      <c r="M125" s="128"/>
      <c r="P125" s="129">
        <f>SUM(P126:P135)</f>
        <v>0</v>
      </c>
      <c r="R125" s="129">
        <f>SUM(R126:R135)</f>
        <v>2292.8581199999999</v>
      </c>
      <c r="T125" s="130">
        <f>SUM(T126:T135)</f>
        <v>0</v>
      </c>
      <c r="AR125" s="124" t="s">
        <v>82</v>
      </c>
      <c r="AT125" s="131" t="s">
        <v>73</v>
      </c>
      <c r="AU125" s="131" t="s">
        <v>82</v>
      </c>
      <c r="AY125" s="124" t="s">
        <v>117</v>
      </c>
      <c r="BK125" s="132">
        <f>SUM(BK126:BK135)</f>
        <v>0</v>
      </c>
    </row>
    <row r="126" spans="2:65" s="1" customFormat="1" ht="33" customHeight="1" x14ac:dyDescent="0.2">
      <c r="B126" s="135"/>
      <c r="C126" s="136" t="s">
        <v>82</v>
      </c>
      <c r="D126" s="136" t="s">
        <v>119</v>
      </c>
      <c r="E126" s="137" t="s">
        <v>307</v>
      </c>
      <c r="F126" s="138" t="s">
        <v>308</v>
      </c>
      <c r="G126" s="139" t="s">
        <v>122</v>
      </c>
      <c r="H126" s="140">
        <v>778.98</v>
      </c>
      <c r="I126" s="141"/>
      <c r="J126" s="142">
        <f t="shared" ref="J126:J135" si="0">ROUND(I126*H126,2)</f>
        <v>0</v>
      </c>
      <c r="K126" s="143"/>
      <c r="L126" s="28"/>
      <c r="M126" s="144" t="s">
        <v>1</v>
      </c>
      <c r="N126" s="145" t="s">
        <v>40</v>
      </c>
      <c r="P126" s="146">
        <f t="shared" ref="P126:P135" si="1">O126*H126</f>
        <v>0</v>
      </c>
      <c r="Q126" s="146">
        <v>0</v>
      </c>
      <c r="R126" s="146">
        <f t="shared" ref="R126:R135" si="2">Q126*H126</f>
        <v>0</v>
      </c>
      <c r="S126" s="146">
        <v>0</v>
      </c>
      <c r="T126" s="147">
        <f t="shared" ref="T126:T135" si="3">S126*H126</f>
        <v>0</v>
      </c>
      <c r="AR126" s="148" t="s">
        <v>123</v>
      </c>
      <c r="AT126" s="148" t="s">
        <v>119</v>
      </c>
      <c r="AU126" s="148" t="s">
        <v>124</v>
      </c>
      <c r="AY126" s="13" t="s">
        <v>117</v>
      </c>
      <c r="BE126" s="149">
        <f t="shared" ref="BE126:BE135" si="4">IF(N126="základná",J126,0)</f>
        <v>0</v>
      </c>
      <c r="BF126" s="149">
        <f t="shared" ref="BF126:BF135" si="5">IF(N126="znížená",J126,0)</f>
        <v>0</v>
      </c>
      <c r="BG126" s="149">
        <f t="shared" ref="BG126:BG135" si="6">IF(N126="zákl. prenesená",J126,0)</f>
        <v>0</v>
      </c>
      <c r="BH126" s="149">
        <f t="shared" ref="BH126:BH135" si="7">IF(N126="zníž. prenesená",J126,0)</f>
        <v>0</v>
      </c>
      <c r="BI126" s="149">
        <f t="shared" ref="BI126:BI135" si="8">IF(N126="nulová",J126,0)</f>
        <v>0</v>
      </c>
      <c r="BJ126" s="13" t="s">
        <v>124</v>
      </c>
      <c r="BK126" s="149">
        <f t="shared" ref="BK126:BK135" si="9">ROUND(I126*H126,2)</f>
        <v>0</v>
      </c>
      <c r="BL126" s="13" t="s">
        <v>123</v>
      </c>
      <c r="BM126" s="148" t="s">
        <v>124</v>
      </c>
    </row>
    <row r="127" spans="2:65" s="1" customFormat="1" ht="24.15" customHeight="1" x14ac:dyDescent="0.2">
      <c r="B127" s="135"/>
      <c r="C127" s="136" t="s">
        <v>124</v>
      </c>
      <c r="D127" s="136" t="s">
        <v>119</v>
      </c>
      <c r="E127" s="137" t="s">
        <v>125</v>
      </c>
      <c r="F127" s="138" t="s">
        <v>126</v>
      </c>
      <c r="G127" s="139" t="s">
        <v>122</v>
      </c>
      <c r="H127" s="140">
        <v>1115.79</v>
      </c>
      <c r="I127" s="141"/>
      <c r="J127" s="142">
        <f t="shared" si="0"/>
        <v>0</v>
      </c>
      <c r="K127" s="143"/>
      <c r="L127" s="28"/>
      <c r="M127" s="144" t="s">
        <v>1</v>
      </c>
      <c r="N127" s="145" t="s">
        <v>40</v>
      </c>
      <c r="P127" s="146">
        <f t="shared" si="1"/>
        <v>0</v>
      </c>
      <c r="Q127" s="146">
        <v>0</v>
      </c>
      <c r="R127" s="146">
        <f t="shared" si="2"/>
        <v>0</v>
      </c>
      <c r="S127" s="146">
        <v>0</v>
      </c>
      <c r="T127" s="147">
        <f t="shared" si="3"/>
        <v>0</v>
      </c>
      <c r="AR127" s="148" t="s">
        <v>123</v>
      </c>
      <c r="AT127" s="148" t="s">
        <v>119</v>
      </c>
      <c r="AU127" s="148" t="s">
        <v>124</v>
      </c>
      <c r="AY127" s="13" t="s">
        <v>117</v>
      </c>
      <c r="BE127" s="149">
        <f t="shared" si="4"/>
        <v>0</v>
      </c>
      <c r="BF127" s="149">
        <f t="shared" si="5"/>
        <v>0</v>
      </c>
      <c r="BG127" s="149">
        <f t="shared" si="6"/>
        <v>0</v>
      </c>
      <c r="BH127" s="149">
        <f t="shared" si="7"/>
        <v>0</v>
      </c>
      <c r="BI127" s="149">
        <f t="shared" si="8"/>
        <v>0</v>
      </c>
      <c r="BJ127" s="13" t="s">
        <v>124</v>
      </c>
      <c r="BK127" s="149">
        <f t="shared" si="9"/>
        <v>0</v>
      </c>
      <c r="BL127" s="13" t="s">
        <v>123</v>
      </c>
      <c r="BM127" s="148" t="s">
        <v>123</v>
      </c>
    </row>
    <row r="128" spans="2:65" s="1" customFormat="1" ht="24.15" customHeight="1" x14ac:dyDescent="0.2">
      <c r="B128" s="135"/>
      <c r="C128" s="136" t="s">
        <v>127</v>
      </c>
      <c r="D128" s="136" t="s">
        <v>119</v>
      </c>
      <c r="E128" s="137" t="s">
        <v>128</v>
      </c>
      <c r="F128" s="138" t="s">
        <v>129</v>
      </c>
      <c r="G128" s="139" t="s">
        <v>122</v>
      </c>
      <c r="H128" s="140">
        <v>557.9</v>
      </c>
      <c r="I128" s="141"/>
      <c r="J128" s="142">
        <f t="shared" si="0"/>
        <v>0</v>
      </c>
      <c r="K128" s="143"/>
      <c r="L128" s="28"/>
      <c r="M128" s="144" t="s">
        <v>1</v>
      </c>
      <c r="N128" s="145" t="s">
        <v>40</v>
      </c>
      <c r="P128" s="146">
        <f t="shared" si="1"/>
        <v>0</v>
      </c>
      <c r="Q128" s="146">
        <v>0</v>
      </c>
      <c r="R128" s="146">
        <f t="shared" si="2"/>
        <v>0</v>
      </c>
      <c r="S128" s="146">
        <v>0</v>
      </c>
      <c r="T128" s="147">
        <f t="shared" si="3"/>
        <v>0</v>
      </c>
      <c r="AR128" s="148" t="s">
        <v>123</v>
      </c>
      <c r="AT128" s="148" t="s">
        <v>119</v>
      </c>
      <c r="AU128" s="148" t="s">
        <v>124</v>
      </c>
      <c r="AY128" s="13" t="s">
        <v>117</v>
      </c>
      <c r="BE128" s="149">
        <f t="shared" si="4"/>
        <v>0</v>
      </c>
      <c r="BF128" s="149">
        <f t="shared" si="5"/>
        <v>0</v>
      </c>
      <c r="BG128" s="149">
        <f t="shared" si="6"/>
        <v>0</v>
      </c>
      <c r="BH128" s="149">
        <f t="shared" si="7"/>
        <v>0</v>
      </c>
      <c r="BI128" s="149">
        <f t="shared" si="8"/>
        <v>0</v>
      </c>
      <c r="BJ128" s="13" t="s">
        <v>124</v>
      </c>
      <c r="BK128" s="149">
        <f t="shared" si="9"/>
        <v>0</v>
      </c>
      <c r="BL128" s="13" t="s">
        <v>123</v>
      </c>
      <c r="BM128" s="148" t="s">
        <v>130</v>
      </c>
    </row>
    <row r="129" spans="2:65" s="1" customFormat="1" ht="21.75" customHeight="1" x14ac:dyDescent="0.2">
      <c r="B129" s="135"/>
      <c r="C129" s="136" t="s">
        <v>123</v>
      </c>
      <c r="D129" s="136" t="s">
        <v>119</v>
      </c>
      <c r="E129" s="137" t="s">
        <v>138</v>
      </c>
      <c r="F129" s="138" t="s">
        <v>139</v>
      </c>
      <c r="G129" s="139" t="s">
        <v>122</v>
      </c>
      <c r="H129" s="140">
        <v>1894.77</v>
      </c>
      <c r="I129" s="141"/>
      <c r="J129" s="142">
        <f t="shared" si="0"/>
        <v>0</v>
      </c>
      <c r="K129" s="143"/>
      <c r="L129" s="28"/>
      <c r="M129" s="144" t="s">
        <v>1</v>
      </c>
      <c r="N129" s="145" t="s">
        <v>40</v>
      </c>
      <c r="P129" s="146">
        <f t="shared" si="1"/>
        <v>0</v>
      </c>
      <c r="Q129" s="146">
        <v>0</v>
      </c>
      <c r="R129" s="146">
        <f t="shared" si="2"/>
        <v>0</v>
      </c>
      <c r="S129" s="146">
        <v>0</v>
      </c>
      <c r="T129" s="147">
        <f t="shared" si="3"/>
        <v>0</v>
      </c>
      <c r="AR129" s="148" t="s">
        <v>123</v>
      </c>
      <c r="AT129" s="148" t="s">
        <v>119</v>
      </c>
      <c r="AU129" s="148" t="s">
        <v>124</v>
      </c>
      <c r="AY129" s="13" t="s">
        <v>117</v>
      </c>
      <c r="BE129" s="149">
        <f t="shared" si="4"/>
        <v>0</v>
      </c>
      <c r="BF129" s="149">
        <f t="shared" si="5"/>
        <v>0</v>
      </c>
      <c r="BG129" s="149">
        <f t="shared" si="6"/>
        <v>0</v>
      </c>
      <c r="BH129" s="149">
        <f t="shared" si="7"/>
        <v>0</v>
      </c>
      <c r="BI129" s="149">
        <f t="shared" si="8"/>
        <v>0</v>
      </c>
      <c r="BJ129" s="13" t="s">
        <v>124</v>
      </c>
      <c r="BK129" s="149">
        <f t="shared" si="9"/>
        <v>0</v>
      </c>
      <c r="BL129" s="13" t="s">
        <v>123</v>
      </c>
      <c r="BM129" s="148" t="s">
        <v>133</v>
      </c>
    </row>
    <row r="130" spans="2:65" s="1" customFormat="1" ht="37.799999999999997" customHeight="1" x14ac:dyDescent="0.2">
      <c r="B130" s="135"/>
      <c r="C130" s="136" t="s">
        <v>134</v>
      </c>
      <c r="D130" s="136" t="s">
        <v>119</v>
      </c>
      <c r="E130" s="137" t="s">
        <v>142</v>
      </c>
      <c r="F130" s="138" t="s">
        <v>309</v>
      </c>
      <c r="G130" s="139" t="s">
        <v>122</v>
      </c>
      <c r="H130" s="140">
        <v>1343.01</v>
      </c>
      <c r="I130" s="141"/>
      <c r="J130" s="142">
        <f t="shared" si="0"/>
        <v>0</v>
      </c>
      <c r="K130" s="143"/>
      <c r="L130" s="28"/>
      <c r="M130" s="144" t="s">
        <v>1</v>
      </c>
      <c r="N130" s="145" t="s">
        <v>40</v>
      </c>
      <c r="P130" s="146">
        <f t="shared" si="1"/>
        <v>0</v>
      </c>
      <c r="Q130" s="146">
        <v>0</v>
      </c>
      <c r="R130" s="146">
        <f t="shared" si="2"/>
        <v>0</v>
      </c>
      <c r="S130" s="146">
        <v>0</v>
      </c>
      <c r="T130" s="147">
        <f t="shared" si="3"/>
        <v>0</v>
      </c>
      <c r="AR130" s="148" t="s">
        <v>123</v>
      </c>
      <c r="AT130" s="148" t="s">
        <v>119</v>
      </c>
      <c r="AU130" s="148" t="s">
        <v>124</v>
      </c>
      <c r="AY130" s="13" t="s">
        <v>117</v>
      </c>
      <c r="BE130" s="149">
        <f t="shared" si="4"/>
        <v>0</v>
      </c>
      <c r="BF130" s="149">
        <f t="shared" si="5"/>
        <v>0</v>
      </c>
      <c r="BG130" s="149">
        <f t="shared" si="6"/>
        <v>0</v>
      </c>
      <c r="BH130" s="149">
        <f t="shared" si="7"/>
        <v>0</v>
      </c>
      <c r="BI130" s="149">
        <f t="shared" si="8"/>
        <v>0</v>
      </c>
      <c r="BJ130" s="13" t="s">
        <v>124</v>
      </c>
      <c r="BK130" s="149">
        <f t="shared" si="9"/>
        <v>0</v>
      </c>
      <c r="BL130" s="13" t="s">
        <v>123</v>
      </c>
      <c r="BM130" s="148" t="s">
        <v>137</v>
      </c>
    </row>
    <row r="131" spans="2:65" s="1" customFormat="1" ht="16.5" customHeight="1" x14ac:dyDescent="0.2">
      <c r="B131" s="135"/>
      <c r="C131" s="150" t="s">
        <v>130</v>
      </c>
      <c r="D131" s="150" t="s">
        <v>159</v>
      </c>
      <c r="E131" s="151" t="s">
        <v>310</v>
      </c>
      <c r="F131" s="152" t="s">
        <v>311</v>
      </c>
      <c r="G131" s="153" t="s">
        <v>168</v>
      </c>
      <c r="H131" s="154">
        <v>2283.12</v>
      </c>
      <c r="I131" s="155"/>
      <c r="J131" s="156">
        <f t="shared" si="0"/>
        <v>0</v>
      </c>
      <c r="K131" s="157"/>
      <c r="L131" s="158"/>
      <c r="M131" s="159" t="s">
        <v>1</v>
      </c>
      <c r="N131" s="160" t="s">
        <v>40</v>
      </c>
      <c r="P131" s="146">
        <f t="shared" si="1"/>
        <v>0</v>
      </c>
      <c r="Q131" s="146">
        <v>1</v>
      </c>
      <c r="R131" s="146">
        <f t="shared" si="2"/>
        <v>2283.12</v>
      </c>
      <c r="S131" s="146">
        <v>0</v>
      </c>
      <c r="T131" s="147">
        <f t="shared" si="3"/>
        <v>0</v>
      </c>
      <c r="AR131" s="148" t="s">
        <v>133</v>
      </c>
      <c r="AT131" s="148" t="s">
        <v>159</v>
      </c>
      <c r="AU131" s="148" t="s">
        <v>124</v>
      </c>
      <c r="AY131" s="13" t="s">
        <v>117</v>
      </c>
      <c r="BE131" s="149">
        <f t="shared" si="4"/>
        <v>0</v>
      </c>
      <c r="BF131" s="149">
        <f t="shared" si="5"/>
        <v>0</v>
      </c>
      <c r="BG131" s="149">
        <f t="shared" si="6"/>
        <v>0</v>
      </c>
      <c r="BH131" s="149">
        <f t="shared" si="7"/>
        <v>0</v>
      </c>
      <c r="BI131" s="149">
        <f t="shared" si="8"/>
        <v>0</v>
      </c>
      <c r="BJ131" s="13" t="s">
        <v>124</v>
      </c>
      <c r="BK131" s="149">
        <f t="shared" si="9"/>
        <v>0</v>
      </c>
      <c r="BL131" s="13" t="s">
        <v>123</v>
      </c>
      <c r="BM131" s="148" t="s">
        <v>140</v>
      </c>
    </row>
    <row r="132" spans="2:65" s="1" customFormat="1" ht="21.75" customHeight="1" x14ac:dyDescent="0.2">
      <c r="B132" s="135"/>
      <c r="C132" s="136" t="s">
        <v>141</v>
      </c>
      <c r="D132" s="136" t="s">
        <v>119</v>
      </c>
      <c r="E132" s="137" t="s">
        <v>145</v>
      </c>
      <c r="F132" s="138" t="s">
        <v>146</v>
      </c>
      <c r="G132" s="139" t="s">
        <v>122</v>
      </c>
      <c r="H132" s="140">
        <v>778.98</v>
      </c>
      <c r="I132" s="141"/>
      <c r="J132" s="142">
        <f t="shared" si="0"/>
        <v>0</v>
      </c>
      <c r="K132" s="143"/>
      <c r="L132" s="28"/>
      <c r="M132" s="144" t="s">
        <v>1</v>
      </c>
      <c r="N132" s="145" t="s">
        <v>40</v>
      </c>
      <c r="P132" s="146">
        <f t="shared" si="1"/>
        <v>0</v>
      </c>
      <c r="Q132" s="146">
        <v>0</v>
      </c>
      <c r="R132" s="146">
        <f t="shared" si="2"/>
        <v>0</v>
      </c>
      <c r="S132" s="146">
        <v>0</v>
      </c>
      <c r="T132" s="147">
        <f t="shared" si="3"/>
        <v>0</v>
      </c>
      <c r="AR132" s="148" t="s">
        <v>123</v>
      </c>
      <c r="AT132" s="148" t="s">
        <v>119</v>
      </c>
      <c r="AU132" s="148" t="s">
        <v>124</v>
      </c>
      <c r="AY132" s="13" t="s">
        <v>117</v>
      </c>
      <c r="BE132" s="149">
        <f t="shared" si="4"/>
        <v>0</v>
      </c>
      <c r="BF132" s="149">
        <f t="shared" si="5"/>
        <v>0</v>
      </c>
      <c r="BG132" s="149">
        <f t="shared" si="6"/>
        <v>0</v>
      </c>
      <c r="BH132" s="149">
        <f t="shared" si="7"/>
        <v>0</v>
      </c>
      <c r="BI132" s="149">
        <f t="shared" si="8"/>
        <v>0</v>
      </c>
      <c r="BJ132" s="13" t="s">
        <v>124</v>
      </c>
      <c r="BK132" s="149">
        <f t="shared" si="9"/>
        <v>0</v>
      </c>
      <c r="BL132" s="13" t="s">
        <v>123</v>
      </c>
      <c r="BM132" s="148" t="s">
        <v>144</v>
      </c>
    </row>
    <row r="133" spans="2:65" s="1" customFormat="1" ht="21.75" customHeight="1" x14ac:dyDescent="0.2">
      <c r="B133" s="135"/>
      <c r="C133" s="136" t="s">
        <v>133</v>
      </c>
      <c r="D133" s="136" t="s">
        <v>119</v>
      </c>
      <c r="E133" s="137" t="s">
        <v>149</v>
      </c>
      <c r="F133" s="138" t="s">
        <v>150</v>
      </c>
      <c r="G133" s="139" t="s">
        <v>151</v>
      </c>
      <c r="H133" s="140">
        <v>13527.25</v>
      </c>
      <c r="I133" s="141"/>
      <c r="J133" s="142">
        <f t="shared" si="0"/>
        <v>0</v>
      </c>
      <c r="K133" s="143"/>
      <c r="L133" s="28"/>
      <c r="M133" s="144" t="s">
        <v>1</v>
      </c>
      <c r="N133" s="145" t="s">
        <v>40</v>
      </c>
      <c r="P133" s="146">
        <f t="shared" si="1"/>
        <v>0</v>
      </c>
      <c r="Q133" s="146">
        <v>0</v>
      </c>
      <c r="R133" s="146">
        <f t="shared" si="2"/>
        <v>0</v>
      </c>
      <c r="S133" s="146">
        <v>0</v>
      </c>
      <c r="T133" s="147">
        <f t="shared" si="3"/>
        <v>0</v>
      </c>
      <c r="AR133" s="148" t="s">
        <v>123</v>
      </c>
      <c r="AT133" s="148" t="s">
        <v>119</v>
      </c>
      <c r="AU133" s="148" t="s">
        <v>124</v>
      </c>
      <c r="AY133" s="13" t="s">
        <v>117</v>
      </c>
      <c r="BE133" s="149">
        <f t="shared" si="4"/>
        <v>0</v>
      </c>
      <c r="BF133" s="149">
        <f t="shared" si="5"/>
        <v>0</v>
      </c>
      <c r="BG133" s="149">
        <f t="shared" si="6"/>
        <v>0</v>
      </c>
      <c r="BH133" s="149">
        <f t="shared" si="7"/>
        <v>0</v>
      </c>
      <c r="BI133" s="149">
        <f t="shared" si="8"/>
        <v>0</v>
      </c>
      <c r="BJ133" s="13" t="s">
        <v>124</v>
      </c>
      <c r="BK133" s="149">
        <f t="shared" si="9"/>
        <v>0</v>
      </c>
      <c r="BL133" s="13" t="s">
        <v>123</v>
      </c>
      <c r="BM133" s="148" t="s">
        <v>147</v>
      </c>
    </row>
    <row r="134" spans="2:65" s="1" customFormat="1" ht="16.5" customHeight="1" x14ac:dyDescent="0.2">
      <c r="B134" s="135"/>
      <c r="C134" s="136" t="s">
        <v>148</v>
      </c>
      <c r="D134" s="136" t="s">
        <v>119</v>
      </c>
      <c r="E134" s="137" t="s">
        <v>312</v>
      </c>
      <c r="F134" s="138" t="s">
        <v>313</v>
      </c>
      <c r="G134" s="139" t="s">
        <v>151</v>
      </c>
      <c r="H134" s="140">
        <v>4464.9799999999996</v>
      </c>
      <c r="I134" s="141"/>
      <c r="J134" s="142">
        <f t="shared" si="0"/>
        <v>0</v>
      </c>
      <c r="K134" s="143"/>
      <c r="L134" s="28"/>
      <c r="M134" s="144" t="s">
        <v>1</v>
      </c>
      <c r="N134" s="145" t="s">
        <v>40</v>
      </c>
      <c r="P134" s="146">
        <f t="shared" si="1"/>
        <v>0</v>
      </c>
      <c r="Q134" s="146">
        <v>1.87199942664917E-3</v>
      </c>
      <c r="R134" s="146">
        <f t="shared" si="2"/>
        <v>8.3584400000000105</v>
      </c>
      <c r="S134" s="146">
        <v>0</v>
      </c>
      <c r="T134" s="147">
        <f t="shared" si="3"/>
        <v>0</v>
      </c>
      <c r="AR134" s="148" t="s">
        <v>123</v>
      </c>
      <c r="AT134" s="148" t="s">
        <v>119</v>
      </c>
      <c r="AU134" s="148" t="s">
        <v>124</v>
      </c>
      <c r="AY134" s="13" t="s">
        <v>117</v>
      </c>
      <c r="BE134" s="149">
        <f t="shared" si="4"/>
        <v>0</v>
      </c>
      <c r="BF134" s="149">
        <f t="shared" si="5"/>
        <v>0</v>
      </c>
      <c r="BG134" s="149">
        <f t="shared" si="6"/>
        <v>0</v>
      </c>
      <c r="BH134" s="149">
        <f t="shared" si="7"/>
        <v>0</v>
      </c>
      <c r="BI134" s="149">
        <f t="shared" si="8"/>
        <v>0</v>
      </c>
      <c r="BJ134" s="13" t="s">
        <v>124</v>
      </c>
      <c r="BK134" s="149">
        <f t="shared" si="9"/>
        <v>0</v>
      </c>
      <c r="BL134" s="13" t="s">
        <v>123</v>
      </c>
      <c r="BM134" s="148" t="s">
        <v>152</v>
      </c>
    </row>
    <row r="135" spans="2:65" s="1" customFormat="1" ht="16.5" customHeight="1" x14ac:dyDescent="0.2">
      <c r="B135" s="135"/>
      <c r="C135" s="150" t="s">
        <v>137</v>
      </c>
      <c r="D135" s="150" t="s">
        <v>159</v>
      </c>
      <c r="E135" s="151" t="s">
        <v>314</v>
      </c>
      <c r="F135" s="152" t="s">
        <v>315</v>
      </c>
      <c r="G135" s="153" t="s">
        <v>162</v>
      </c>
      <c r="H135" s="154">
        <v>1379.675</v>
      </c>
      <c r="I135" s="155"/>
      <c r="J135" s="156">
        <f t="shared" si="0"/>
        <v>0</v>
      </c>
      <c r="K135" s="157"/>
      <c r="L135" s="158"/>
      <c r="M135" s="159" t="s">
        <v>1</v>
      </c>
      <c r="N135" s="160" t="s">
        <v>40</v>
      </c>
      <c r="P135" s="146">
        <f t="shared" si="1"/>
        <v>0</v>
      </c>
      <c r="Q135" s="146">
        <v>1.00000362404189E-3</v>
      </c>
      <c r="R135" s="146">
        <f t="shared" si="2"/>
        <v>1.3796799999999945</v>
      </c>
      <c r="S135" s="146">
        <v>0</v>
      </c>
      <c r="T135" s="147">
        <f t="shared" si="3"/>
        <v>0</v>
      </c>
      <c r="AR135" s="148" t="s">
        <v>133</v>
      </c>
      <c r="AT135" s="148" t="s">
        <v>159</v>
      </c>
      <c r="AU135" s="148" t="s">
        <v>124</v>
      </c>
      <c r="AY135" s="13" t="s">
        <v>117</v>
      </c>
      <c r="BE135" s="149">
        <f t="shared" si="4"/>
        <v>0</v>
      </c>
      <c r="BF135" s="149">
        <f t="shared" si="5"/>
        <v>0</v>
      </c>
      <c r="BG135" s="149">
        <f t="shared" si="6"/>
        <v>0</v>
      </c>
      <c r="BH135" s="149">
        <f t="shared" si="7"/>
        <v>0</v>
      </c>
      <c r="BI135" s="149">
        <f t="shared" si="8"/>
        <v>0</v>
      </c>
      <c r="BJ135" s="13" t="s">
        <v>124</v>
      </c>
      <c r="BK135" s="149">
        <f t="shared" si="9"/>
        <v>0</v>
      </c>
      <c r="BL135" s="13" t="s">
        <v>123</v>
      </c>
      <c r="BM135" s="148" t="s">
        <v>7</v>
      </c>
    </row>
    <row r="136" spans="2:65" s="11" customFormat="1" ht="22.8" customHeight="1" x14ac:dyDescent="0.25">
      <c r="B136" s="123"/>
      <c r="D136" s="124" t="s">
        <v>73</v>
      </c>
      <c r="E136" s="133" t="s">
        <v>124</v>
      </c>
      <c r="F136" s="133" t="s">
        <v>164</v>
      </c>
      <c r="I136" s="126"/>
      <c r="J136" s="134">
        <f>BK136</f>
        <v>0</v>
      </c>
      <c r="L136" s="123"/>
      <c r="M136" s="128"/>
      <c r="P136" s="129">
        <f>SUM(P137:P140)</f>
        <v>0</v>
      </c>
      <c r="R136" s="129">
        <f>SUM(R137:R140)</f>
        <v>7.1104500000000046</v>
      </c>
      <c r="T136" s="130">
        <f>SUM(T137:T140)</f>
        <v>0</v>
      </c>
      <c r="AR136" s="124" t="s">
        <v>82</v>
      </c>
      <c r="AT136" s="131" t="s">
        <v>73</v>
      </c>
      <c r="AU136" s="131" t="s">
        <v>82</v>
      </c>
      <c r="AY136" s="124" t="s">
        <v>117</v>
      </c>
      <c r="BK136" s="132">
        <f>SUM(BK137:BK140)</f>
        <v>0</v>
      </c>
    </row>
    <row r="137" spans="2:65" s="1" customFormat="1" ht="33" customHeight="1" x14ac:dyDescent="0.2">
      <c r="B137" s="135"/>
      <c r="C137" s="136" t="s">
        <v>155</v>
      </c>
      <c r="D137" s="136" t="s">
        <v>119</v>
      </c>
      <c r="E137" s="137" t="s">
        <v>177</v>
      </c>
      <c r="F137" s="138" t="s">
        <v>178</v>
      </c>
      <c r="G137" s="139" t="s">
        <v>151</v>
      </c>
      <c r="H137" s="140">
        <v>1573.35</v>
      </c>
      <c r="I137" s="141"/>
      <c r="J137" s="142">
        <f>ROUND(I137*H137,2)</f>
        <v>0</v>
      </c>
      <c r="K137" s="143"/>
      <c r="L137" s="28"/>
      <c r="M137" s="144" t="s">
        <v>1</v>
      </c>
      <c r="N137" s="145" t="s">
        <v>40</v>
      </c>
      <c r="P137" s="146">
        <f>O137*H137</f>
        <v>0</v>
      </c>
      <c r="Q137" s="146">
        <v>3.2999650427431899E-5</v>
      </c>
      <c r="R137" s="146">
        <f>Q137*H137</f>
        <v>5.1919999999999973E-2</v>
      </c>
      <c r="S137" s="146">
        <v>0</v>
      </c>
      <c r="T137" s="147">
        <f>S137*H137</f>
        <v>0</v>
      </c>
      <c r="AR137" s="148" t="s">
        <v>123</v>
      </c>
      <c r="AT137" s="148" t="s">
        <v>119</v>
      </c>
      <c r="AU137" s="148" t="s">
        <v>124</v>
      </c>
      <c r="AY137" s="13" t="s">
        <v>117</v>
      </c>
      <c r="BE137" s="149">
        <f>IF(N137="základná",J137,0)</f>
        <v>0</v>
      </c>
      <c r="BF137" s="149">
        <f>IF(N137="znížená",J137,0)</f>
        <v>0</v>
      </c>
      <c r="BG137" s="149">
        <f>IF(N137="zákl. prenesená",J137,0)</f>
        <v>0</v>
      </c>
      <c r="BH137" s="149">
        <f>IF(N137="zníž. prenesená",J137,0)</f>
        <v>0</v>
      </c>
      <c r="BI137" s="149">
        <f>IF(N137="nulová",J137,0)</f>
        <v>0</v>
      </c>
      <c r="BJ137" s="13" t="s">
        <v>124</v>
      </c>
      <c r="BK137" s="149">
        <f>ROUND(I137*H137,2)</f>
        <v>0</v>
      </c>
      <c r="BL137" s="13" t="s">
        <v>123</v>
      </c>
      <c r="BM137" s="148" t="s">
        <v>158</v>
      </c>
    </row>
    <row r="138" spans="2:65" s="1" customFormat="1" ht="16.5" customHeight="1" x14ac:dyDescent="0.2">
      <c r="B138" s="135"/>
      <c r="C138" s="150" t="s">
        <v>140</v>
      </c>
      <c r="D138" s="150" t="s">
        <v>159</v>
      </c>
      <c r="E138" s="151" t="s">
        <v>181</v>
      </c>
      <c r="F138" s="152" t="s">
        <v>182</v>
      </c>
      <c r="G138" s="153" t="s">
        <v>151</v>
      </c>
      <c r="H138" s="154">
        <v>1636.913</v>
      </c>
      <c r="I138" s="155"/>
      <c r="J138" s="156">
        <f>ROUND(I138*H138,2)</f>
        <v>0</v>
      </c>
      <c r="K138" s="157"/>
      <c r="L138" s="158"/>
      <c r="M138" s="159" t="s">
        <v>1</v>
      </c>
      <c r="N138" s="160" t="s">
        <v>40</v>
      </c>
      <c r="P138" s="146">
        <f>O138*H138</f>
        <v>0</v>
      </c>
      <c r="Q138" s="146">
        <v>5.0000213817105699E-4</v>
      </c>
      <c r="R138" s="146">
        <f>Q138*H138</f>
        <v>0.81845999999999941</v>
      </c>
      <c r="S138" s="146">
        <v>0</v>
      </c>
      <c r="T138" s="147">
        <f>S138*H138</f>
        <v>0</v>
      </c>
      <c r="AR138" s="148" t="s">
        <v>133</v>
      </c>
      <c r="AT138" s="148" t="s">
        <v>159</v>
      </c>
      <c r="AU138" s="148" t="s">
        <v>124</v>
      </c>
      <c r="AY138" s="13" t="s">
        <v>117</v>
      </c>
      <c r="BE138" s="149">
        <f>IF(N138="základná",J138,0)</f>
        <v>0</v>
      </c>
      <c r="BF138" s="149">
        <f>IF(N138="znížená",J138,0)</f>
        <v>0</v>
      </c>
      <c r="BG138" s="149">
        <f>IF(N138="zákl. prenesená",J138,0)</f>
        <v>0</v>
      </c>
      <c r="BH138" s="149">
        <f>IF(N138="zníž. prenesená",J138,0)</f>
        <v>0</v>
      </c>
      <c r="BI138" s="149">
        <f>IF(N138="nulová",J138,0)</f>
        <v>0</v>
      </c>
      <c r="BJ138" s="13" t="s">
        <v>124</v>
      </c>
      <c r="BK138" s="149">
        <f>ROUND(I138*H138,2)</f>
        <v>0</v>
      </c>
      <c r="BL138" s="13" t="s">
        <v>123</v>
      </c>
      <c r="BM138" s="148" t="s">
        <v>163</v>
      </c>
    </row>
    <row r="139" spans="2:65" s="1" customFormat="1" ht="33" customHeight="1" x14ac:dyDescent="0.2">
      <c r="B139" s="135"/>
      <c r="C139" s="136" t="s">
        <v>165</v>
      </c>
      <c r="D139" s="136" t="s">
        <v>119</v>
      </c>
      <c r="E139" s="137" t="s">
        <v>184</v>
      </c>
      <c r="F139" s="138" t="s">
        <v>316</v>
      </c>
      <c r="G139" s="139" t="s">
        <v>151</v>
      </c>
      <c r="H139" s="140">
        <v>9228.68</v>
      </c>
      <c r="I139" s="141"/>
      <c r="J139" s="142">
        <f>ROUND(I139*H139,2)</f>
        <v>0</v>
      </c>
      <c r="K139" s="143"/>
      <c r="L139" s="28"/>
      <c r="M139" s="144" t="s">
        <v>1</v>
      </c>
      <c r="N139" s="145" t="s">
        <v>40</v>
      </c>
      <c r="P139" s="146">
        <f>O139*H139</f>
        <v>0</v>
      </c>
      <c r="Q139" s="146">
        <v>2.60000346745147E-4</v>
      </c>
      <c r="R139" s="146">
        <f>Q139*H139</f>
        <v>2.3994600000000035</v>
      </c>
      <c r="S139" s="146">
        <v>0</v>
      </c>
      <c r="T139" s="147">
        <f>S139*H139</f>
        <v>0</v>
      </c>
      <c r="AR139" s="148" t="s">
        <v>123</v>
      </c>
      <c r="AT139" s="148" t="s">
        <v>119</v>
      </c>
      <c r="AU139" s="148" t="s">
        <v>124</v>
      </c>
      <c r="AY139" s="13" t="s">
        <v>117</v>
      </c>
      <c r="BE139" s="149">
        <f>IF(N139="základná",J139,0)</f>
        <v>0</v>
      </c>
      <c r="BF139" s="149">
        <f>IF(N139="znížená",J139,0)</f>
        <v>0</v>
      </c>
      <c r="BG139" s="149">
        <f>IF(N139="zákl. prenesená",J139,0)</f>
        <v>0</v>
      </c>
      <c r="BH139" s="149">
        <f>IF(N139="zníž. prenesená",J139,0)</f>
        <v>0</v>
      </c>
      <c r="BI139" s="149">
        <f>IF(N139="nulová",J139,0)</f>
        <v>0</v>
      </c>
      <c r="BJ139" s="13" t="s">
        <v>124</v>
      </c>
      <c r="BK139" s="149">
        <f>ROUND(I139*H139,2)</f>
        <v>0</v>
      </c>
      <c r="BL139" s="13" t="s">
        <v>123</v>
      </c>
      <c r="BM139" s="148" t="s">
        <v>169</v>
      </c>
    </row>
    <row r="140" spans="2:65" s="1" customFormat="1" ht="16.5" customHeight="1" x14ac:dyDescent="0.2">
      <c r="B140" s="135"/>
      <c r="C140" s="150" t="s">
        <v>144</v>
      </c>
      <c r="D140" s="150" t="s">
        <v>159</v>
      </c>
      <c r="E140" s="151" t="s">
        <v>188</v>
      </c>
      <c r="F140" s="152" t="s">
        <v>189</v>
      </c>
      <c r="G140" s="153" t="s">
        <v>151</v>
      </c>
      <c r="H140" s="154">
        <v>9601.5149999999994</v>
      </c>
      <c r="I140" s="155"/>
      <c r="J140" s="156">
        <f>ROUND(I140*H140,2)</f>
        <v>0</v>
      </c>
      <c r="K140" s="157"/>
      <c r="L140" s="158"/>
      <c r="M140" s="159" t="s">
        <v>1</v>
      </c>
      <c r="N140" s="160" t="s">
        <v>40</v>
      </c>
      <c r="P140" s="146">
        <f>O140*H140</f>
        <v>0</v>
      </c>
      <c r="Q140" s="146">
        <v>4.0000041660092202E-4</v>
      </c>
      <c r="R140" s="146">
        <f>Q140*H140</f>
        <v>3.8406100000000016</v>
      </c>
      <c r="S140" s="146">
        <v>0</v>
      </c>
      <c r="T140" s="147">
        <f>S140*H140</f>
        <v>0</v>
      </c>
      <c r="AR140" s="148" t="s">
        <v>133</v>
      </c>
      <c r="AT140" s="148" t="s">
        <v>159</v>
      </c>
      <c r="AU140" s="148" t="s">
        <v>124</v>
      </c>
      <c r="AY140" s="13" t="s">
        <v>117</v>
      </c>
      <c r="BE140" s="149">
        <f>IF(N140="základná",J140,0)</f>
        <v>0</v>
      </c>
      <c r="BF140" s="149">
        <f>IF(N140="znížená",J140,0)</f>
        <v>0</v>
      </c>
      <c r="BG140" s="149">
        <f>IF(N140="zákl. prenesená",J140,0)</f>
        <v>0</v>
      </c>
      <c r="BH140" s="149">
        <f>IF(N140="zníž. prenesená",J140,0)</f>
        <v>0</v>
      </c>
      <c r="BI140" s="149">
        <f>IF(N140="nulová",J140,0)</f>
        <v>0</v>
      </c>
      <c r="BJ140" s="13" t="s">
        <v>124</v>
      </c>
      <c r="BK140" s="149">
        <f>ROUND(I140*H140,2)</f>
        <v>0</v>
      </c>
      <c r="BL140" s="13" t="s">
        <v>123</v>
      </c>
      <c r="BM140" s="148" t="s">
        <v>172</v>
      </c>
    </row>
    <row r="141" spans="2:65" s="11" customFormat="1" ht="22.8" customHeight="1" x14ac:dyDescent="0.25">
      <c r="B141" s="123"/>
      <c r="D141" s="124" t="s">
        <v>73</v>
      </c>
      <c r="E141" s="133" t="s">
        <v>127</v>
      </c>
      <c r="F141" s="133" t="s">
        <v>317</v>
      </c>
      <c r="I141" s="126"/>
      <c r="J141" s="134">
        <f>BK141</f>
        <v>0</v>
      </c>
      <c r="L141" s="123"/>
      <c r="M141" s="128"/>
      <c r="P141" s="129">
        <f>SUM(P142:P145)</f>
        <v>0</v>
      </c>
      <c r="R141" s="129">
        <f>SUM(R142:R145)</f>
        <v>44.601490000000091</v>
      </c>
      <c r="T141" s="130">
        <f>SUM(T142:T145)</f>
        <v>0</v>
      </c>
      <c r="AR141" s="124" t="s">
        <v>82</v>
      </c>
      <c r="AT141" s="131" t="s">
        <v>73</v>
      </c>
      <c r="AU141" s="131" t="s">
        <v>82</v>
      </c>
      <c r="AY141" s="124" t="s">
        <v>117</v>
      </c>
      <c r="BK141" s="132">
        <f>SUM(BK142:BK145)</f>
        <v>0</v>
      </c>
    </row>
    <row r="142" spans="2:65" s="1" customFormat="1" ht="33" customHeight="1" x14ac:dyDescent="0.2">
      <c r="B142" s="135"/>
      <c r="C142" s="136" t="s">
        <v>173</v>
      </c>
      <c r="D142" s="136" t="s">
        <v>119</v>
      </c>
      <c r="E142" s="137" t="s">
        <v>318</v>
      </c>
      <c r="F142" s="138" t="s">
        <v>319</v>
      </c>
      <c r="G142" s="139" t="s">
        <v>122</v>
      </c>
      <c r="H142" s="140">
        <v>14.1</v>
      </c>
      <c r="I142" s="141"/>
      <c r="J142" s="142">
        <f>ROUND(I142*H142,2)</f>
        <v>0</v>
      </c>
      <c r="K142" s="143"/>
      <c r="L142" s="28"/>
      <c r="M142" s="144" t="s">
        <v>1</v>
      </c>
      <c r="N142" s="145" t="s">
        <v>40</v>
      </c>
      <c r="P142" s="146">
        <f>O142*H142</f>
        <v>0</v>
      </c>
      <c r="Q142" s="146">
        <v>2.4442709219858201</v>
      </c>
      <c r="R142" s="146">
        <f>Q142*H142</f>
        <v>34.464220000000061</v>
      </c>
      <c r="S142" s="146">
        <v>0</v>
      </c>
      <c r="T142" s="147">
        <f>S142*H142</f>
        <v>0</v>
      </c>
      <c r="AR142" s="148" t="s">
        <v>123</v>
      </c>
      <c r="AT142" s="148" t="s">
        <v>119</v>
      </c>
      <c r="AU142" s="148" t="s">
        <v>124</v>
      </c>
      <c r="AY142" s="13" t="s">
        <v>117</v>
      </c>
      <c r="BE142" s="149">
        <f>IF(N142="základná",J142,0)</f>
        <v>0</v>
      </c>
      <c r="BF142" s="149">
        <f>IF(N142="znížená",J142,0)</f>
        <v>0</v>
      </c>
      <c r="BG142" s="149">
        <f>IF(N142="zákl. prenesená",J142,0)</f>
        <v>0</v>
      </c>
      <c r="BH142" s="149">
        <f>IF(N142="zníž. prenesená",J142,0)</f>
        <v>0</v>
      </c>
      <c r="BI142" s="149">
        <f>IF(N142="nulová",J142,0)</f>
        <v>0</v>
      </c>
      <c r="BJ142" s="13" t="s">
        <v>124</v>
      </c>
      <c r="BK142" s="149">
        <f>ROUND(I142*H142,2)</f>
        <v>0</v>
      </c>
      <c r="BL142" s="13" t="s">
        <v>123</v>
      </c>
      <c r="BM142" s="148" t="s">
        <v>176</v>
      </c>
    </row>
    <row r="143" spans="2:65" s="1" customFormat="1" ht="24.15" customHeight="1" x14ac:dyDescent="0.2">
      <c r="B143" s="135"/>
      <c r="C143" s="136" t="s">
        <v>147</v>
      </c>
      <c r="D143" s="136" t="s">
        <v>119</v>
      </c>
      <c r="E143" s="137" t="s">
        <v>320</v>
      </c>
      <c r="F143" s="138" t="s">
        <v>321</v>
      </c>
      <c r="G143" s="139" t="s">
        <v>151</v>
      </c>
      <c r="H143" s="140">
        <v>65.099999999999994</v>
      </c>
      <c r="I143" s="141"/>
      <c r="J143" s="142">
        <f>ROUND(I143*H143,2)</f>
        <v>0</v>
      </c>
      <c r="K143" s="143"/>
      <c r="L143" s="28"/>
      <c r="M143" s="144" t="s">
        <v>1</v>
      </c>
      <c r="N143" s="145" t="s">
        <v>40</v>
      </c>
      <c r="P143" s="146">
        <f>O143*H143</f>
        <v>0</v>
      </c>
      <c r="Q143" s="146">
        <v>0.15106605222734301</v>
      </c>
      <c r="R143" s="146">
        <f>Q143*H143</f>
        <v>9.8344000000000289</v>
      </c>
      <c r="S143" s="146">
        <v>0</v>
      </c>
      <c r="T143" s="147">
        <f>S143*H143</f>
        <v>0</v>
      </c>
      <c r="AR143" s="148" t="s">
        <v>123</v>
      </c>
      <c r="AT143" s="148" t="s">
        <v>119</v>
      </c>
      <c r="AU143" s="148" t="s">
        <v>124</v>
      </c>
      <c r="AY143" s="13" t="s">
        <v>117</v>
      </c>
      <c r="BE143" s="149">
        <f>IF(N143="základná",J143,0)</f>
        <v>0</v>
      </c>
      <c r="BF143" s="149">
        <f>IF(N143="znížená",J143,0)</f>
        <v>0</v>
      </c>
      <c r="BG143" s="149">
        <f>IF(N143="zákl. prenesená",J143,0)</f>
        <v>0</v>
      </c>
      <c r="BH143" s="149">
        <f>IF(N143="zníž. prenesená",J143,0)</f>
        <v>0</v>
      </c>
      <c r="BI143" s="149">
        <f>IF(N143="nulová",J143,0)</f>
        <v>0</v>
      </c>
      <c r="BJ143" s="13" t="s">
        <v>124</v>
      </c>
      <c r="BK143" s="149">
        <f>ROUND(I143*H143,2)</f>
        <v>0</v>
      </c>
      <c r="BL143" s="13" t="s">
        <v>123</v>
      </c>
      <c r="BM143" s="148" t="s">
        <v>179</v>
      </c>
    </row>
    <row r="144" spans="2:65" s="1" customFormat="1" ht="33" customHeight="1" x14ac:dyDescent="0.2">
      <c r="B144" s="135"/>
      <c r="C144" s="136" t="s">
        <v>180</v>
      </c>
      <c r="D144" s="136" t="s">
        <v>119</v>
      </c>
      <c r="E144" s="137" t="s">
        <v>322</v>
      </c>
      <c r="F144" s="138" t="s">
        <v>323</v>
      </c>
      <c r="G144" s="139" t="s">
        <v>151</v>
      </c>
      <c r="H144" s="140">
        <v>65.099999999999994</v>
      </c>
      <c r="I144" s="141"/>
      <c r="J144" s="142">
        <f>ROUND(I144*H144,2)</f>
        <v>0</v>
      </c>
      <c r="K144" s="143"/>
      <c r="L144" s="28"/>
      <c r="M144" s="144" t="s">
        <v>1</v>
      </c>
      <c r="N144" s="145" t="s">
        <v>40</v>
      </c>
      <c r="P144" s="146">
        <f>O144*H144</f>
        <v>0</v>
      </c>
      <c r="Q144" s="146">
        <v>0</v>
      </c>
      <c r="R144" s="146">
        <f>Q144*H144</f>
        <v>0</v>
      </c>
      <c r="S144" s="146">
        <v>0</v>
      </c>
      <c r="T144" s="147">
        <f>S144*H144</f>
        <v>0</v>
      </c>
      <c r="AR144" s="148" t="s">
        <v>123</v>
      </c>
      <c r="AT144" s="148" t="s">
        <v>119</v>
      </c>
      <c r="AU144" s="148" t="s">
        <v>124</v>
      </c>
      <c r="AY144" s="13" t="s">
        <v>117</v>
      </c>
      <c r="BE144" s="149">
        <f>IF(N144="základná",J144,0)</f>
        <v>0</v>
      </c>
      <c r="BF144" s="149">
        <f>IF(N144="znížená",J144,0)</f>
        <v>0</v>
      </c>
      <c r="BG144" s="149">
        <f>IF(N144="zákl. prenesená",J144,0)</f>
        <v>0</v>
      </c>
      <c r="BH144" s="149">
        <f>IF(N144="zníž. prenesená",J144,0)</f>
        <v>0</v>
      </c>
      <c r="BI144" s="149">
        <f>IF(N144="nulová",J144,0)</f>
        <v>0</v>
      </c>
      <c r="BJ144" s="13" t="s">
        <v>124</v>
      </c>
      <c r="BK144" s="149">
        <f>ROUND(I144*H144,2)</f>
        <v>0</v>
      </c>
      <c r="BL144" s="13" t="s">
        <v>123</v>
      </c>
      <c r="BM144" s="148" t="s">
        <v>183</v>
      </c>
    </row>
    <row r="145" spans="2:65" s="1" customFormat="1" ht="16.5" customHeight="1" x14ac:dyDescent="0.2">
      <c r="B145" s="135"/>
      <c r="C145" s="136" t="s">
        <v>152</v>
      </c>
      <c r="D145" s="136" t="s">
        <v>119</v>
      </c>
      <c r="E145" s="137" t="s">
        <v>324</v>
      </c>
      <c r="F145" s="138" t="s">
        <v>325</v>
      </c>
      <c r="G145" s="139" t="s">
        <v>168</v>
      </c>
      <c r="H145" s="140">
        <v>0.3</v>
      </c>
      <c r="I145" s="141"/>
      <c r="J145" s="142">
        <f>ROUND(I145*H145,2)</f>
        <v>0</v>
      </c>
      <c r="K145" s="143"/>
      <c r="L145" s="28"/>
      <c r="M145" s="144" t="s">
        <v>1</v>
      </c>
      <c r="N145" s="145" t="s">
        <v>40</v>
      </c>
      <c r="P145" s="146">
        <f>O145*H145</f>
        <v>0</v>
      </c>
      <c r="Q145" s="146">
        <v>1.0095666666666701</v>
      </c>
      <c r="R145" s="146">
        <f>Q145*H145</f>
        <v>0.30287000000000103</v>
      </c>
      <c r="S145" s="146">
        <v>0</v>
      </c>
      <c r="T145" s="147">
        <f>S145*H145</f>
        <v>0</v>
      </c>
      <c r="AR145" s="148" t="s">
        <v>123</v>
      </c>
      <c r="AT145" s="148" t="s">
        <v>119</v>
      </c>
      <c r="AU145" s="148" t="s">
        <v>124</v>
      </c>
      <c r="AY145" s="13" t="s">
        <v>117</v>
      </c>
      <c r="BE145" s="149">
        <f>IF(N145="základná",J145,0)</f>
        <v>0</v>
      </c>
      <c r="BF145" s="149">
        <f>IF(N145="znížená",J145,0)</f>
        <v>0</v>
      </c>
      <c r="BG145" s="149">
        <f>IF(N145="zákl. prenesená",J145,0)</f>
        <v>0</v>
      </c>
      <c r="BH145" s="149">
        <f>IF(N145="zníž. prenesená",J145,0)</f>
        <v>0</v>
      </c>
      <c r="BI145" s="149">
        <f>IF(N145="nulová",J145,0)</f>
        <v>0</v>
      </c>
      <c r="BJ145" s="13" t="s">
        <v>124</v>
      </c>
      <c r="BK145" s="149">
        <f>ROUND(I145*H145,2)</f>
        <v>0</v>
      </c>
      <c r="BL145" s="13" t="s">
        <v>123</v>
      </c>
      <c r="BM145" s="148" t="s">
        <v>186</v>
      </c>
    </row>
    <row r="146" spans="2:65" s="11" customFormat="1" ht="22.8" customHeight="1" x14ac:dyDescent="0.25">
      <c r="B146" s="123"/>
      <c r="D146" s="124" t="s">
        <v>73</v>
      </c>
      <c r="E146" s="133" t="s">
        <v>123</v>
      </c>
      <c r="F146" s="133" t="s">
        <v>191</v>
      </c>
      <c r="I146" s="126"/>
      <c r="J146" s="134">
        <f>BK146</f>
        <v>0</v>
      </c>
      <c r="L146" s="123"/>
      <c r="M146" s="128"/>
      <c r="P146" s="129">
        <f>SUM(P147:P148)</f>
        <v>0</v>
      </c>
      <c r="R146" s="129">
        <f>SUM(R147:R148)</f>
        <v>16.124709999999986</v>
      </c>
      <c r="T146" s="130">
        <f>SUM(T147:T148)</f>
        <v>0</v>
      </c>
      <c r="AR146" s="124" t="s">
        <v>82</v>
      </c>
      <c r="AT146" s="131" t="s">
        <v>73</v>
      </c>
      <c r="AU146" s="131" t="s">
        <v>82</v>
      </c>
      <c r="AY146" s="124" t="s">
        <v>117</v>
      </c>
      <c r="BK146" s="132">
        <f>SUM(BK147:BK148)</f>
        <v>0</v>
      </c>
    </row>
    <row r="147" spans="2:65" s="1" customFormat="1" ht="24.15" customHeight="1" x14ac:dyDescent="0.2">
      <c r="B147" s="135"/>
      <c r="C147" s="136" t="s">
        <v>187</v>
      </c>
      <c r="D147" s="136" t="s">
        <v>119</v>
      </c>
      <c r="E147" s="137" t="s">
        <v>326</v>
      </c>
      <c r="F147" s="138" t="s">
        <v>327</v>
      </c>
      <c r="G147" s="139" t="s">
        <v>151</v>
      </c>
      <c r="H147" s="140">
        <v>42.32</v>
      </c>
      <c r="I147" s="141"/>
      <c r="J147" s="142">
        <f>ROUND(I147*H147,2)</f>
        <v>0</v>
      </c>
      <c r="K147" s="143"/>
      <c r="L147" s="28"/>
      <c r="M147" s="144" t="s">
        <v>1</v>
      </c>
      <c r="N147" s="145" t="s">
        <v>40</v>
      </c>
      <c r="P147" s="146">
        <f>O147*H147</f>
        <v>0</v>
      </c>
      <c r="Q147" s="146">
        <v>0.20165902646502801</v>
      </c>
      <c r="R147" s="146">
        <f>Q147*H147</f>
        <v>8.5342099999999856</v>
      </c>
      <c r="S147" s="146">
        <v>0</v>
      </c>
      <c r="T147" s="147">
        <f>S147*H147</f>
        <v>0</v>
      </c>
      <c r="AR147" s="148" t="s">
        <v>123</v>
      </c>
      <c r="AT147" s="148" t="s">
        <v>119</v>
      </c>
      <c r="AU147" s="148" t="s">
        <v>124</v>
      </c>
      <c r="AY147" s="13" t="s">
        <v>117</v>
      </c>
      <c r="BE147" s="149">
        <f>IF(N147="základná",J147,0)</f>
        <v>0</v>
      </c>
      <c r="BF147" s="149">
        <f>IF(N147="znížená",J147,0)</f>
        <v>0</v>
      </c>
      <c r="BG147" s="149">
        <f>IF(N147="zákl. prenesená",J147,0)</f>
        <v>0</v>
      </c>
      <c r="BH147" s="149">
        <f>IF(N147="zníž. prenesená",J147,0)</f>
        <v>0</v>
      </c>
      <c r="BI147" s="149">
        <f>IF(N147="nulová",J147,0)</f>
        <v>0</v>
      </c>
      <c r="BJ147" s="13" t="s">
        <v>124</v>
      </c>
      <c r="BK147" s="149">
        <f>ROUND(I147*H147,2)</f>
        <v>0</v>
      </c>
      <c r="BL147" s="13" t="s">
        <v>123</v>
      </c>
      <c r="BM147" s="148" t="s">
        <v>190</v>
      </c>
    </row>
    <row r="148" spans="2:65" s="1" customFormat="1" ht="16.5" customHeight="1" x14ac:dyDescent="0.2">
      <c r="B148" s="135"/>
      <c r="C148" s="150" t="s">
        <v>7</v>
      </c>
      <c r="D148" s="150" t="s">
        <v>159</v>
      </c>
      <c r="E148" s="151" t="s">
        <v>225</v>
      </c>
      <c r="F148" s="152" t="s">
        <v>226</v>
      </c>
      <c r="G148" s="153" t="s">
        <v>227</v>
      </c>
      <c r="H148" s="154">
        <v>323</v>
      </c>
      <c r="I148" s="155"/>
      <c r="J148" s="156">
        <f>ROUND(I148*H148,2)</f>
        <v>0</v>
      </c>
      <c r="K148" s="157"/>
      <c r="L148" s="158"/>
      <c r="M148" s="159" t="s">
        <v>1</v>
      </c>
      <c r="N148" s="160" t="s">
        <v>40</v>
      </c>
      <c r="P148" s="146">
        <f>O148*H148</f>
        <v>0</v>
      </c>
      <c r="Q148" s="146">
        <v>2.35E-2</v>
      </c>
      <c r="R148" s="146">
        <f>Q148*H148</f>
        <v>7.5904999999999996</v>
      </c>
      <c r="S148" s="146">
        <v>0</v>
      </c>
      <c r="T148" s="147">
        <f>S148*H148</f>
        <v>0</v>
      </c>
      <c r="AR148" s="148" t="s">
        <v>133</v>
      </c>
      <c r="AT148" s="148" t="s">
        <v>159</v>
      </c>
      <c r="AU148" s="148" t="s">
        <v>124</v>
      </c>
      <c r="AY148" s="13" t="s">
        <v>117</v>
      </c>
      <c r="BE148" s="149">
        <f>IF(N148="základná",J148,0)</f>
        <v>0</v>
      </c>
      <c r="BF148" s="149">
        <f>IF(N148="znížená",J148,0)</f>
        <v>0</v>
      </c>
      <c r="BG148" s="149">
        <f>IF(N148="zákl. prenesená",J148,0)</f>
        <v>0</v>
      </c>
      <c r="BH148" s="149">
        <f>IF(N148="zníž. prenesená",J148,0)</f>
        <v>0</v>
      </c>
      <c r="BI148" s="149">
        <f>IF(N148="nulová",J148,0)</f>
        <v>0</v>
      </c>
      <c r="BJ148" s="13" t="s">
        <v>124</v>
      </c>
      <c r="BK148" s="149">
        <f>ROUND(I148*H148,2)</f>
        <v>0</v>
      </c>
      <c r="BL148" s="13" t="s">
        <v>123</v>
      </c>
      <c r="BM148" s="148" t="s">
        <v>194</v>
      </c>
    </row>
    <row r="149" spans="2:65" s="11" customFormat="1" ht="22.8" customHeight="1" x14ac:dyDescent="0.25">
      <c r="B149" s="123"/>
      <c r="D149" s="124" t="s">
        <v>73</v>
      </c>
      <c r="E149" s="133" t="s">
        <v>134</v>
      </c>
      <c r="F149" s="133" t="s">
        <v>195</v>
      </c>
      <c r="I149" s="126"/>
      <c r="J149" s="134">
        <f>BK149</f>
        <v>0</v>
      </c>
      <c r="L149" s="123"/>
      <c r="M149" s="128"/>
      <c r="P149" s="129">
        <f>SUM(P150:P155)</f>
        <v>0</v>
      </c>
      <c r="R149" s="129">
        <f>SUM(R150:R155)</f>
        <v>6412.1186800000014</v>
      </c>
      <c r="T149" s="130">
        <f>SUM(T150:T155)</f>
        <v>0</v>
      </c>
      <c r="AR149" s="124" t="s">
        <v>82</v>
      </c>
      <c r="AT149" s="131" t="s">
        <v>73</v>
      </c>
      <c r="AU149" s="131" t="s">
        <v>82</v>
      </c>
      <c r="AY149" s="124" t="s">
        <v>117</v>
      </c>
      <c r="BK149" s="132">
        <f>SUM(BK150:BK155)</f>
        <v>0</v>
      </c>
    </row>
    <row r="150" spans="2:65" s="1" customFormat="1" ht="24.15" customHeight="1" x14ac:dyDescent="0.2">
      <c r="B150" s="135"/>
      <c r="C150" s="136" t="s">
        <v>196</v>
      </c>
      <c r="D150" s="136" t="s">
        <v>119</v>
      </c>
      <c r="E150" s="137" t="s">
        <v>328</v>
      </c>
      <c r="F150" s="138" t="s">
        <v>329</v>
      </c>
      <c r="G150" s="139" t="s">
        <v>151</v>
      </c>
      <c r="H150" s="140">
        <v>10526.29</v>
      </c>
      <c r="I150" s="141"/>
      <c r="J150" s="142">
        <f t="shared" ref="J150:J155" si="10">ROUND(I150*H150,2)</f>
        <v>0</v>
      </c>
      <c r="K150" s="143"/>
      <c r="L150" s="28"/>
      <c r="M150" s="144" t="s">
        <v>1</v>
      </c>
      <c r="N150" s="145" t="s">
        <v>40</v>
      </c>
      <c r="P150" s="146">
        <f t="shared" ref="P150:P155" si="11">O150*H150</f>
        <v>0</v>
      </c>
      <c r="Q150" s="146">
        <v>0.18906999997150001</v>
      </c>
      <c r="R150" s="146">
        <f t="shared" ref="R150:R155" si="12">Q150*H150</f>
        <v>1990.205650000001</v>
      </c>
      <c r="S150" s="146">
        <v>0</v>
      </c>
      <c r="T150" s="147">
        <f t="shared" ref="T150:T155" si="13">S150*H150</f>
        <v>0</v>
      </c>
      <c r="AR150" s="148" t="s">
        <v>123</v>
      </c>
      <c r="AT150" s="148" t="s">
        <v>119</v>
      </c>
      <c r="AU150" s="148" t="s">
        <v>124</v>
      </c>
      <c r="AY150" s="13" t="s">
        <v>117</v>
      </c>
      <c r="BE150" s="149">
        <f t="shared" ref="BE150:BE155" si="14">IF(N150="základná",J150,0)</f>
        <v>0</v>
      </c>
      <c r="BF150" s="149">
        <f t="shared" ref="BF150:BF155" si="15">IF(N150="znížená",J150,0)</f>
        <v>0</v>
      </c>
      <c r="BG150" s="149">
        <f t="shared" ref="BG150:BG155" si="16">IF(N150="zákl. prenesená",J150,0)</f>
        <v>0</v>
      </c>
      <c r="BH150" s="149">
        <f t="shared" ref="BH150:BH155" si="17">IF(N150="zníž. prenesená",J150,0)</f>
        <v>0</v>
      </c>
      <c r="BI150" s="149">
        <f t="shared" ref="BI150:BI155" si="18">IF(N150="nulová",J150,0)</f>
        <v>0</v>
      </c>
      <c r="BJ150" s="13" t="s">
        <v>124</v>
      </c>
      <c r="BK150" s="149">
        <f t="shared" ref="BK150:BK155" si="19">ROUND(I150*H150,2)</f>
        <v>0</v>
      </c>
      <c r="BL150" s="13" t="s">
        <v>123</v>
      </c>
      <c r="BM150" s="148" t="s">
        <v>199</v>
      </c>
    </row>
    <row r="151" spans="2:65" s="1" customFormat="1" ht="24.15" customHeight="1" x14ac:dyDescent="0.2">
      <c r="B151" s="135"/>
      <c r="C151" s="136" t="s">
        <v>158</v>
      </c>
      <c r="D151" s="136" t="s">
        <v>119</v>
      </c>
      <c r="E151" s="137" t="s">
        <v>197</v>
      </c>
      <c r="F151" s="138" t="s">
        <v>198</v>
      </c>
      <c r="G151" s="139" t="s">
        <v>151</v>
      </c>
      <c r="H151" s="140">
        <v>2630.97</v>
      </c>
      <c r="I151" s="141"/>
      <c r="J151" s="142">
        <f t="shared" si="10"/>
        <v>0</v>
      </c>
      <c r="K151" s="143"/>
      <c r="L151" s="28"/>
      <c r="M151" s="144" t="s">
        <v>1</v>
      </c>
      <c r="N151" s="145" t="s">
        <v>40</v>
      </c>
      <c r="P151" s="146">
        <f t="shared" si="11"/>
        <v>0</v>
      </c>
      <c r="Q151" s="146">
        <v>0.27993999931584201</v>
      </c>
      <c r="R151" s="146">
        <f t="shared" si="12"/>
        <v>736.51374000000078</v>
      </c>
      <c r="S151" s="146">
        <v>0</v>
      </c>
      <c r="T151" s="147">
        <f t="shared" si="13"/>
        <v>0</v>
      </c>
      <c r="AR151" s="148" t="s">
        <v>123</v>
      </c>
      <c r="AT151" s="148" t="s">
        <v>119</v>
      </c>
      <c r="AU151" s="148" t="s">
        <v>124</v>
      </c>
      <c r="AY151" s="13" t="s">
        <v>117</v>
      </c>
      <c r="BE151" s="149">
        <f t="shared" si="14"/>
        <v>0</v>
      </c>
      <c r="BF151" s="149">
        <f t="shared" si="15"/>
        <v>0</v>
      </c>
      <c r="BG151" s="149">
        <f t="shared" si="16"/>
        <v>0</v>
      </c>
      <c r="BH151" s="149">
        <f t="shared" si="17"/>
        <v>0</v>
      </c>
      <c r="BI151" s="149">
        <f t="shared" si="18"/>
        <v>0</v>
      </c>
      <c r="BJ151" s="13" t="s">
        <v>124</v>
      </c>
      <c r="BK151" s="149">
        <f t="shared" si="19"/>
        <v>0</v>
      </c>
      <c r="BL151" s="13" t="s">
        <v>123</v>
      </c>
      <c r="BM151" s="148" t="s">
        <v>202</v>
      </c>
    </row>
    <row r="152" spans="2:65" s="1" customFormat="1" ht="33" customHeight="1" x14ac:dyDescent="0.2">
      <c r="B152" s="135"/>
      <c r="C152" s="136" t="s">
        <v>203</v>
      </c>
      <c r="D152" s="136" t="s">
        <v>119</v>
      </c>
      <c r="E152" s="137" t="s">
        <v>207</v>
      </c>
      <c r="F152" s="138" t="s">
        <v>208</v>
      </c>
      <c r="G152" s="139" t="s">
        <v>151</v>
      </c>
      <c r="H152" s="140">
        <v>8829.7199999999993</v>
      </c>
      <c r="I152" s="141"/>
      <c r="J152" s="142">
        <f t="shared" si="10"/>
        <v>0</v>
      </c>
      <c r="K152" s="143"/>
      <c r="L152" s="28"/>
      <c r="M152" s="144" t="s">
        <v>1</v>
      </c>
      <c r="N152" s="145" t="s">
        <v>40</v>
      </c>
      <c r="P152" s="146">
        <f t="shared" si="11"/>
        <v>0</v>
      </c>
      <c r="Q152" s="146">
        <v>0.20676999950168301</v>
      </c>
      <c r="R152" s="146">
        <f t="shared" si="12"/>
        <v>1825.7212000000004</v>
      </c>
      <c r="S152" s="146">
        <v>0</v>
      </c>
      <c r="T152" s="147">
        <f t="shared" si="13"/>
        <v>0</v>
      </c>
      <c r="AR152" s="148" t="s">
        <v>123</v>
      </c>
      <c r="AT152" s="148" t="s">
        <v>119</v>
      </c>
      <c r="AU152" s="148" t="s">
        <v>124</v>
      </c>
      <c r="AY152" s="13" t="s">
        <v>117</v>
      </c>
      <c r="BE152" s="149">
        <f t="shared" si="14"/>
        <v>0</v>
      </c>
      <c r="BF152" s="149">
        <f t="shared" si="15"/>
        <v>0</v>
      </c>
      <c r="BG152" s="149">
        <f t="shared" si="16"/>
        <v>0</v>
      </c>
      <c r="BH152" s="149">
        <f t="shared" si="17"/>
        <v>0</v>
      </c>
      <c r="BI152" s="149">
        <f t="shared" si="18"/>
        <v>0</v>
      </c>
      <c r="BJ152" s="13" t="s">
        <v>124</v>
      </c>
      <c r="BK152" s="149">
        <f t="shared" si="19"/>
        <v>0</v>
      </c>
      <c r="BL152" s="13" t="s">
        <v>123</v>
      </c>
      <c r="BM152" s="148" t="s">
        <v>206</v>
      </c>
    </row>
    <row r="153" spans="2:65" s="1" customFormat="1" ht="24.15" customHeight="1" x14ac:dyDescent="0.2">
      <c r="B153" s="135"/>
      <c r="C153" s="136" t="s">
        <v>163</v>
      </c>
      <c r="D153" s="136" t="s">
        <v>119</v>
      </c>
      <c r="E153" s="137" t="s">
        <v>211</v>
      </c>
      <c r="F153" s="138" t="s">
        <v>212</v>
      </c>
      <c r="G153" s="139" t="s">
        <v>151</v>
      </c>
      <c r="H153" s="140">
        <v>2189.62</v>
      </c>
      <c r="I153" s="141"/>
      <c r="J153" s="142">
        <f t="shared" si="10"/>
        <v>0</v>
      </c>
      <c r="K153" s="143"/>
      <c r="L153" s="28"/>
      <c r="M153" s="144" t="s">
        <v>1</v>
      </c>
      <c r="N153" s="145" t="s">
        <v>40</v>
      </c>
      <c r="P153" s="146">
        <f t="shared" si="11"/>
        <v>0</v>
      </c>
      <c r="Q153" s="146">
        <v>0.25993999872123902</v>
      </c>
      <c r="R153" s="146">
        <f t="shared" si="12"/>
        <v>569.16981999999939</v>
      </c>
      <c r="S153" s="146">
        <v>0</v>
      </c>
      <c r="T153" s="147">
        <f t="shared" si="13"/>
        <v>0</v>
      </c>
      <c r="AR153" s="148" t="s">
        <v>123</v>
      </c>
      <c r="AT153" s="148" t="s">
        <v>119</v>
      </c>
      <c r="AU153" s="148" t="s">
        <v>124</v>
      </c>
      <c r="AY153" s="13" t="s">
        <v>117</v>
      </c>
      <c r="BE153" s="149">
        <f t="shared" si="14"/>
        <v>0</v>
      </c>
      <c r="BF153" s="149">
        <f t="shared" si="15"/>
        <v>0</v>
      </c>
      <c r="BG153" s="149">
        <f t="shared" si="16"/>
        <v>0</v>
      </c>
      <c r="BH153" s="149">
        <f t="shared" si="17"/>
        <v>0</v>
      </c>
      <c r="BI153" s="149">
        <f t="shared" si="18"/>
        <v>0</v>
      </c>
      <c r="BJ153" s="13" t="s">
        <v>124</v>
      </c>
      <c r="BK153" s="149">
        <f t="shared" si="19"/>
        <v>0</v>
      </c>
      <c r="BL153" s="13" t="s">
        <v>123</v>
      </c>
      <c r="BM153" s="148" t="s">
        <v>209</v>
      </c>
    </row>
    <row r="154" spans="2:65" s="1" customFormat="1" ht="33" customHeight="1" x14ac:dyDescent="0.2">
      <c r="B154" s="135"/>
      <c r="C154" s="136" t="s">
        <v>210</v>
      </c>
      <c r="D154" s="136" t="s">
        <v>119</v>
      </c>
      <c r="E154" s="137" t="s">
        <v>214</v>
      </c>
      <c r="F154" s="138" t="s">
        <v>215</v>
      </c>
      <c r="G154" s="139" t="s">
        <v>151</v>
      </c>
      <c r="H154" s="140">
        <v>8389.73</v>
      </c>
      <c r="I154" s="141"/>
      <c r="J154" s="142">
        <f t="shared" si="10"/>
        <v>0</v>
      </c>
      <c r="K154" s="143"/>
      <c r="L154" s="28"/>
      <c r="M154" s="144" t="s">
        <v>1</v>
      </c>
      <c r="N154" s="145" t="s">
        <v>40</v>
      </c>
      <c r="P154" s="146">
        <f t="shared" si="11"/>
        <v>0</v>
      </c>
      <c r="Q154" s="146">
        <v>6.1000056020873105E-4</v>
      </c>
      <c r="R154" s="146">
        <f t="shared" si="12"/>
        <v>5.1177399999999968</v>
      </c>
      <c r="S154" s="146">
        <v>0</v>
      </c>
      <c r="T154" s="147">
        <f t="shared" si="13"/>
        <v>0</v>
      </c>
      <c r="AR154" s="148" t="s">
        <v>123</v>
      </c>
      <c r="AT154" s="148" t="s">
        <v>119</v>
      </c>
      <c r="AU154" s="148" t="s">
        <v>124</v>
      </c>
      <c r="AY154" s="13" t="s">
        <v>117</v>
      </c>
      <c r="BE154" s="149">
        <f t="shared" si="14"/>
        <v>0</v>
      </c>
      <c r="BF154" s="149">
        <f t="shared" si="15"/>
        <v>0</v>
      </c>
      <c r="BG154" s="149">
        <f t="shared" si="16"/>
        <v>0</v>
      </c>
      <c r="BH154" s="149">
        <f t="shared" si="17"/>
        <v>0</v>
      </c>
      <c r="BI154" s="149">
        <f t="shared" si="18"/>
        <v>0</v>
      </c>
      <c r="BJ154" s="13" t="s">
        <v>124</v>
      </c>
      <c r="BK154" s="149">
        <f t="shared" si="19"/>
        <v>0</v>
      </c>
      <c r="BL154" s="13" t="s">
        <v>123</v>
      </c>
      <c r="BM154" s="148" t="s">
        <v>213</v>
      </c>
    </row>
    <row r="155" spans="2:65" s="1" customFormat="1" ht="24.15" customHeight="1" x14ac:dyDescent="0.2">
      <c r="B155" s="135"/>
      <c r="C155" s="136" t="s">
        <v>169</v>
      </c>
      <c r="D155" s="136" t="s">
        <v>119</v>
      </c>
      <c r="E155" s="137" t="s">
        <v>218</v>
      </c>
      <c r="F155" s="138" t="s">
        <v>219</v>
      </c>
      <c r="G155" s="139" t="s">
        <v>151</v>
      </c>
      <c r="H155" s="140">
        <v>8389.73</v>
      </c>
      <c r="I155" s="141"/>
      <c r="J155" s="142">
        <f t="shared" si="10"/>
        <v>0</v>
      </c>
      <c r="K155" s="143"/>
      <c r="L155" s="28"/>
      <c r="M155" s="144" t="s">
        <v>1</v>
      </c>
      <c r="N155" s="145" t="s">
        <v>40</v>
      </c>
      <c r="P155" s="146">
        <f t="shared" si="11"/>
        <v>0</v>
      </c>
      <c r="Q155" s="146">
        <v>0.15320999960666201</v>
      </c>
      <c r="R155" s="146">
        <f t="shared" si="12"/>
        <v>1285.3905300000004</v>
      </c>
      <c r="S155" s="146">
        <v>0</v>
      </c>
      <c r="T155" s="147">
        <f t="shared" si="13"/>
        <v>0</v>
      </c>
      <c r="AR155" s="148" t="s">
        <v>123</v>
      </c>
      <c r="AT155" s="148" t="s">
        <v>119</v>
      </c>
      <c r="AU155" s="148" t="s">
        <v>124</v>
      </c>
      <c r="AY155" s="13" t="s">
        <v>117</v>
      </c>
      <c r="BE155" s="149">
        <f t="shared" si="14"/>
        <v>0</v>
      </c>
      <c r="BF155" s="149">
        <f t="shared" si="15"/>
        <v>0</v>
      </c>
      <c r="BG155" s="149">
        <f t="shared" si="16"/>
        <v>0</v>
      </c>
      <c r="BH155" s="149">
        <f t="shared" si="17"/>
        <v>0</v>
      </c>
      <c r="BI155" s="149">
        <f t="shared" si="18"/>
        <v>0</v>
      </c>
      <c r="BJ155" s="13" t="s">
        <v>124</v>
      </c>
      <c r="BK155" s="149">
        <f t="shared" si="19"/>
        <v>0</v>
      </c>
      <c r="BL155" s="13" t="s">
        <v>123</v>
      </c>
      <c r="BM155" s="148" t="s">
        <v>216</v>
      </c>
    </row>
    <row r="156" spans="2:65" s="11" customFormat="1" ht="22.8" customHeight="1" x14ac:dyDescent="0.25">
      <c r="B156" s="123"/>
      <c r="D156" s="124" t="s">
        <v>73</v>
      </c>
      <c r="E156" s="133" t="s">
        <v>148</v>
      </c>
      <c r="F156" s="133" t="s">
        <v>232</v>
      </c>
      <c r="I156" s="126"/>
      <c r="J156" s="134">
        <f>BK156</f>
        <v>0</v>
      </c>
      <c r="L156" s="123"/>
      <c r="M156" s="128"/>
      <c r="P156" s="129">
        <f>SUM(P157:P167)</f>
        <v>0</v>
      </c>
      <c r="R156" s="129">
        <f>SUM(R157:R167)</f>
        <v>93.586020000000005</v>
      </c>
      <c r="T156" s="130">
        <f>SUM(T157:T167)</f>
        <v>0</v>
      </c>
      <c r="AR156" s="124" t="s">
        <v>82</v>
      </c>
      <c r="AT156" s="131" t="s">
        <v>73</v>
      </c>
      <c r="AU156" s="131" t="s">
        <v>82</v>
      </c>
      <c r="AY156" s="124" t="s">
        <v>117</v>
      </c>
      <c r="BK156" s="132">
        <f>SUM(BK157:BK167)</f>
        <v>0</v>
      </c>
    </row>
    <row r="157" spans="2:65" s="1" customFormat="1" ht="24.15" customHeight="1" x14ac:dyDescent="0.2">
      <c r="B157" s="135"/>
      <c r="C157" s="136" t="s">
        <v>217</v>
      </c>
      <c r="D157" s="136" t="s">
        <v>119</v>
      </c>
      <c r="E157" s="137" t="s">
        <v>234</v>
      </c>
      <c r="F157" s="138" t="s">
        <v>235</v>
      </c>
      <c r="G157" s="139" t="s">
        <v>227</v>
      </c>
      <c r="H157" s="140">
        <v>60</v>
      </c>
      <c r="I157" s="141"/>
      <c r="J157" s="142">
        <f t="shared" ref="J157:J167" si="20">ROUND(I157*H157,2)</f>
        <v>0</v>
      </c>
      <c r="K157" s="143"/>
      <c r="L157" s="28"/>
      <c r="M157" s="144" t="s">
        <v>1</v>
      </c>
      <c r="N157" s="145" t="s">
        <v>40</v>
      </c>
      <c r="P157" s="146">
        <f t="shared" ref="P157:P167" si="21">O157*H157</f>
        <v>0</v>
      </c>
      <c r="Q157" s="146">
        <v>2.5000000000000001E-4</v>
      </c>
      <c r="R157" s="146">
        <f t="shared" ref="R157:R167" si="22">Q157*H157</f>
        <v>1.4999999999999999E-2</v>
      </c>
      <c r="S157" s="146">
        <v>0</v>
      </c>
      <c r="T157" s="147">
        <f t="shared" ref="T157:T167" si="23">S157*H157</f>
        <v>0</v>
      </c>
      <c r="AR157" s="148" t="s">
        <v>123</v>
      </c>
      <c r="AT157" s="148" t="s">
        <v>119</v>
      </c>
      <c r="AU157" s="148" t="s">
        <v>124</v>
      </c>
      <c r="AY157" s="13" t="s">
        <v>117</v>
      </c>
      <c r="BE157" s="149">
        <f t="shared" ref="BE157:BE167" si="24">IF(N157="základná",J157,0)</f>
        <v>0</v>
      </c>
      <c r="BF157" s="149">
        <f t="shared" ref="BF157:BF167" si="25">IF(N157="znížená",J157,0)</f>
        <v>0</v>
      </c>
      <c r="BG157" s="149">
        <f t="shared" ref="BG157:BG167" si="26">IF(N157="zákl. prenesená",J157,0)</f>
        <v>0</v>
      </c>
      <c r="BH157" s="149">
        <f t="shared" ref="BH157:BH167" si="27">IF(N157="zníž. prenesená",J157,0)</f>
        <v>0</v>
      </c>
      <c r="BI157" s="149">
        <f t="shared" ref="BI157:BI167" si="28">IF(N157="nulová",J157,0)</f>
        <v>0</v>
      </c>
      <c r="BJ157" s="13" t="s">
        <v>124</v>
      </c>
      <c r="BK157" s="149">
        <f t="shared" ref="BK157:BK167" si="29">ROUND(I157*H157,2)</f>
        <v>0</v>
      </c>
      <c r="BL157" s="13" t="s">
        <v>123</v>
      </c>
      <c r="BM157" s="148" t="s">
        <v>220</v>
      </c>
    </row>
    <row r="158" spans="2:65" s="1" customFormat="1" ht="16.5" customHeight="1" x14ac:dyDescent="0.2">
      <c r="B158" s="135"/>
      <c r="C158" s="150" t="s">
        <v>172</v>
      </c>
      <c r="D158" s="150" t="s">
        <v>159</v>
      </c>
      <c r="E158" s="151" t="s">
        <v>237</v>
      </c>
      <c r="F158" s="152" t="s">
        <v>238</v>
      </c>
      <c r="G158" s="153" t="s">
        <v>239</v>
      </c>
      <c r="H158" s="154">
        <v>60.6</v>
      </c>
      <c r="I158" s="155"/>
      <c r="J158" s="156">
        <f t="shared" si="20"/>
        <v>0</v>
      </c>
      <c r="K158" s="157"/>
      <c r="L158" s="158"/>
      <c r="M158" s="159" t="s">
        <v>1</v>
      </c>
      <c r="N158" s="160" t="s">
        <v>40</v>
      </c>
      <c r="P158" s="146">
        <f t="shared" si="21"/>
        <v>0</v>
      </c>
      <c r="Q158" s="146">
        <v>1.03993399339934E-3</v>
      </c>
      <c r="R158" s="146">
        <f t="shared" si="22"/>
        <v>6.3020000000000007E-2</v>
      </c>
      <c r="S158" s="146">
        <v>0</v>
      </c>
      <c r="T158" s="147">
        <f t="shared" si="23"/>
        <v>0</v>
      </c>
      <c r="AR158" s="148" t="s">
        <v>133</v>
      </c>
      <c r="AT158" s="148" t="s">
        <v>159</v>
      </c>
      <c r="AU158" s="148" t="s">
        <v>124</v>
      </c>
      <c r="AY158" s="13" t="s">
        <v>117</v>
      </c>
      <c r="BE158" s="149">
        <f t="shared" si="24"/>
        <v>0</v>
      </c>
      <c r="BF158" s="149">
        <f t="shared" si="25"/>
        <v>0</v>
      </c>
      <c r="BG158" s="149">
        <f t="shared" si="26"/>
        <v>0</v>
      </c>
      <c r="BH158" s="149">
        <f t="shared" si="27"/>
        <v>0</v>
      </c>
      <c r="BI158" s="149">
        <f t="shared" si="28"/>
        <v>0</v>
      </c>
      <c r="BJ158" s="13" t="s">
        <v>124</v>
      </c>
      <c r="BK158" s="149">
        <f t="shared" si="29"/>
        <v>0</v>
      </c>
      <c r="BL158" s="13" t="s">
        <v>123</v>
      </c>
      <c r="BM158" s="148" t="s">
        <v>223</v>
      </c>
    </row>
    <row r="159" spans="2:65" s="1" customFormat="1" ht="24.15" customHeight="1" x14ac:dyDescent="0.2">
      <c r="B159" s="135"/>
      <c r="C159" s="136" t="s">
        <v>224</v>
      </c>
      <c r="D159" s="136" t="s">
        <v>119</v>
      </c>
      <c r="E159" s="137" t="s">
        <v>242</v>
      </c>
      <c r="F159" s="138" t="s">
        <v>243</v>
      </c>
      <c r="G159" s="139" t="s">
        <v>227</v>
      </c>
      <c r="H159" s="140">
        <v>8</v>
      </c>
      <c r="I159" s="141"/>
      <c r="J159" s="142">
        <f t="shared" si="20"/>
        <v>0</v>
      </c>
      <c r="K159" s="143"/>
      <c r="L159" s="28"/>
      <c r="M159" s="144" t="s">
        <v>1</v>
      </c>
      <c r="N159" s="145" t="s">
        <v>40</v>
      </c>
      <c r="P159" s="146">
        <f t="shared" si="21"/>
        <v>0</v>
      </c>
      <c r="Q159" s="146">
        <v>6.5224349999999998</v>
      </c>
      <c r="R159" s="146">
        <f t="shared" si="22"/>
        <v>52.179479999999998</v>
      </c>
      <c r="S159" s="146">
        <v>0</v>
      </c>
      <c r="T159" s="147">
        <f t="shared" si="23"/>
        <v>0</v>
      </c>
      <c r="AR159" s="148" t="s">
        <v>123</v>
      </c>
      <c r="AT159" s="148" t="s">
        <v>119</v>
      </c>
      <c r="AU159" s="148" t="s">
        <v>124</v>
      </c>
      <c r="AY159" s="13" t="s">
        <v>117</v>
      </c>
      <c r="BE159" s="149">
        <f t="shared" si="24"/>
        <v>0</v>
      </c>
      <c r="BF159" s="149">
        <f t="shared" si="25"/>
        <v>0</v>
      </c>
      <c r="BG159" s="149">
        <f t="shared" si="26"/>
        <v>0</v>
      </c>
      <c r="BH159" s="149">
        <f t="shared" si="27"/>
        <v>0</v>
      </c>
      <c r="BI159" s="149">
        <f t="shared" si="28"/>
        <v>0</v>
      </c>
      <c r="BJ159" s="13" t="s">
        <v>124</v>
      </c>
      <c r="BK159" s="149">
        <f t="shared" si="29"/>
        <v>0</v>
      </c>
      <c r="BL159" s="13" t="s">
        <v>123</v>
      </c>
      <c r="BM159" s="148" t="s">
        <v>228</v>
      </c>
    </row>
    <row r="160" spans="2:65" s="1" customFormat="1" ht="24.15" customHeight="1" x14ac:dyDescent="0.2">
      <c r="B160" s="135"/>
      <c r="C160" s="136" t="s">
        <v>176</v>
      </c>
      <c r="D160" s="136" t="s">
        <v>119</v>
      </c>
      <c r="E160" s="137" t="s">
        <v>252</v>
      </c>
      <c r="F160" s="138" t="s">
        <v>253</v>
      </c>
      <c r="G160" s="139" t="s">
        <v>239</v>
      </c>
      <c r="H160" s="140">
        <v>8</v>
      </c>
      <c r="I160" s="141"/>
      <c r="J160" s="142">
        <f t="shared" si="20"/>
        <v>0</v>
      </c>
      <c r="K160" s="143"/>
      <c r="L160" s="28"/>
      <c r="M160" s="144" t="s">
        <v>1</v>
      </c>
      <c r="N160" s="145" t="s">
        <v>40</v>
      </c>
      <c r="P160" s="146">
        <f t="shared" si="21"/>
        <v>0</v>
      </c>
      <c r="Q160" s="146">
        <v>0.62731375</v>
      </c>
      <c r="R160" s="146">
        <f t="shared" si="22"/>
        <v>5.01851</v>
      </c>
      <c r="S160" s="146">
        <v>0</v>
      </c>
      <c r="T160" s="147">
        <f t="shared" si="23"/>
        <v>0</v>
      </c>
      <c r="AR160" s="148" t="s">
        <v>123</v>
      </c>
      <c r="AT160" s="148" t="s">
        <v>119</v>
      </c>
      <c r="AU160" s="148" t="s">
        <v>124</v>
      </c>
      <c r="AY160" s="13" t="s">
        <v>117</v>
      </c>
      <c r="BE160" s="149">
        <f t="shared" si="24"/>
        <v>0</v>
      </c>
      <c r="BF160" s="149">
        <f t="shared" si="25"/>
        <v>0</v>
      </c>
      <c r="BG160" s="149">
        <f t="shared" si="26"/>
        <v>0</v>
      </c>
      <c r="BH160" s="149">
        <f t="shared" si="27"/>
        <v>0</v>
      </c>
      <c r="BI160" s="149">
        <f t="shared" si="28"/>
        <v>0</v>
      </c>
      <c r="BJ160" s="13" t="s">
        <v>124</v>
      </c>
      <c r="BK160" s="149">
        <f t="shared" si="29"/>
        <v>0</v>
      </c>
      <c r="BL160" s="13" t="s">
        <v>123</v>
      </c>
      <c r="BM160" s="148" t="s">
        <v>231</v>
      </c>
    </row>
    <row r="161" spans="2:65" s="1" customFormat="1" ht="24.15" customHeight="1" x14ac:dyDescent="0.2">
      <c r="B161" s="135"/>
      <c r="C161" s="150" t="s">
        <v>233</v>
      </c>
      <c r="D161" s="150" t="s">
        <v>159</v>
      </c>
      <c r="E161" s="151" t="s">
        <v>256</v>
      </c>
      <c r="F161" s="152" t="s">
        <v>257</v>
      </c>
      <c r="G161" s="153" t="s">
        <v>227</v>
      </c>
      <c r="H161" s="154">
        <v>2.02</v>
      </c>
      <c r="I161" s="155"/>
      <c r="J161" s="156">
        <f t="shared" si="20"/>
        <v>0</v>
      </c>
      <c r="K161" s="157"/>
      <c r="L161" s="158"/>
      <c r="M161" s="159" t="s">
        <v>1</v>
      </c>
      <c r="N161" s="160" t="s">
        <v>40</v>
      </c>
      <c r="P161" s="146">
        <f t="shared" si="21"/>
        <v>0</v>
      </c>
      <c r="Q161" s="146">
        <v>0.50800000000000001</v>
      </c>
      <c r="R161" s="146">
        <f t="shared" si="22"/>
        <v>1.02616</v>
      </c>
      <c r="S161" s="146">
        <v>0</v>
      </c>
      <c r="T161" s="147">
        <f t="shared" si="23"/>
        <v>0</v>
      </c>
      <c r="AR161" s="148" t="s">
        <v>133</v>
      </c>
      <c r="AT161" s="148" t="s">
        <v>159</v>
      </c>
      <c r="AU161" s="148" t="s">
        <v>124</v>
      </c>
      <c r="AY161" s="13" t="s">
        <v>117</v>
      </c>
      <c r="BE161" s="149">
        <f t="shared" si="24"/>
        <v>0</v>
      </c>
      <c r="BF161" s="149">
        <f t="shared" si="25"/>
        <v>0</v>
      </c>
      <c r="BG161" s="149">
        <f t="shared" si="26"/>
        <v>0</v>
      </c>
      <c r="BH161" s="149">
        <f t="shared" si="27"/>
        <v>0</v>
      </c>
      <c r="BI161" s="149">
        <f t="shared" si="28"/>
        <v>0</v>
      </c>
      <c r="BJ161" s="13" t="s">
        <v>124</v>
      </c>
      <c r="BK161" s="149">
        <f t="shared" si="29"/>
        <v>0</v>
      </c>
      <c r="BL161" s="13" t="s">
        <v>123</v>
      </c>
      <c r="BM161" s="148" t="s">
        <v>236</v>
      </c>
    </row>
    <row r="162" spans="2:65" s="1" customFormat="1" ht="24.15" customHeight="1" x14ac:dyDescent="0.2">
      <c r="B162" s="135"/>
      <c r="C162" s="136" t="s">
        <v>179</v>
      </c>
      <c r="D162" s="136" t="s">
        <v>119</v>
      </c>
      <c r="E162" s="137" t="s">
        <v>259</v>
      </c>
      <c r="F162" s="138" t="s">
        <v>260</v>
      </c>
      <c r="G162" s="139" t="s">
        <v>239</v>
      </c>
      <c r="H162" s="140">
        <v>24</v>
      </c>
      <c r="I162" s="141"/>
      <c r="J162" s="142">
        <f t="shared" si="20"/>
        <v>0</v>
      </c>
      <c r="K162" s="143"/>
      <c r="L162" s="28"/>
      <c r="M162" s="144" t="s">
        <v>1</v>
      </c>
      <c r="N162" s="145" t="s">
        <v>40</v>
      </c>
      <c r="P162" s="146">
        <f t="shared" si="21"/>
        <v>0</v>
      </c>
      <c r="Q162" s="146">
        <v>0.651834583333333</v>
      </c>
      <c r="R162" s="146">
        <f t="shared" si="22"/>
        <v>15.644029999999992</v>
      </c>
      <c r="S162" s="146">
        <v>0</v>
      </c>
      <c r="T162" s="147">
        <f t="shared" si="23"/>
        <v>0</v>
      </c>
      <c r="AR162" s="148" t="s">
        <v>123</v>
      </c>
      <c r="AT162" s="148" t="s">
        <v>119</v>
      </c>
      <c r="AU162" s="148" t="s">
        <v>124</v>
      </c>
      <c r="AY162" s="13" t="s">
        <v>117</v>
      </c>
      <c r="BE162" s="149">
        <f t="shared" si="24"/>
        <v>0</v>
      </c>
      <c r="BF162" s="149">
        <f t="shared" si="25"/>
        <v>0</v>
      </c>
      <c r="BG162" s="149">
        <f t="shared" si="26"/>
        <v>0</v>
      </c>
      <c r="BH162" s="149">
        <f t="shared" si="27"/>
        <v>0</v>
      </c>
      <c r="BI162" s="149">
        <f t="shared" si="28"/>
        <v>0</v>
      </c>
      <c r="BJ162" s="13" t="s">
        <v>124</v>
      </c>
      <c r="BK162" s="149">
        <f t="shared" si="29"/>
        <v>0</v>
      </c>
      <c r="BL162" s="13" t="s">
        <v>123</v>
      </c>
      <c r="BM162" s="148" t="s">
        <v>240</v>
      </c>
    </row>
    <row r="163" spans="2:65" s="1" customFormat="1" ht="24.15" customHeight="1" x14ac:dyDescent="0.2">
      <c r="B163" s="135"/>
      <c r="C163" s="150" t="s">
        <v>241</v>
      </c>
      <c r="D163" s="150" t="s">
        <v>159</v>
      </c>
      <c r="E163" s="151" t="s">
        <v>330</v>
      </c>
      <c r="F163" s="152" t="s">
        <v>331</v>
      </c>
      <c r="G163" s="153" t="s">
        <v>227</v>
      </c>
      <c r="H163" s="154">
        <v>24.24</v>
      </c>
      <c r="I163" s="155"/>
      <c r="J163" s="156">
        <f t="shared" si="20"/>
        <v>0</v>
      </c>
      <c r="K163" s="157"/>
      <c r="L163" s="158"/>
      <c r="M163" s="159" t="s">
        <v>1</v>
      </c>
      <c r="N163" s="160" t="s">
        <v>40</v>
      </c>
      <c r="P163" s="146">
        <f t="shared" si="21"/>
        <v>0</v>
      </c>
      <c r="Q163" s="146">
        <v>0.158</v>
      </c>
      <c r="R163" s="146">
        <f t="shared" si="22"/>
        <v>3.82992</v>
      </c>
      <c r="S163" s="146">
        <v>0</v>
      </c>
      <c r="T163" s="147">
        <f t="shared" si="23"/>
        <v>0</v>
      </c>
      <c r="AR163" s="148" t="s">
        <v>133</v>
      </c>
      <c r="AT163" s="148" t="s">
        <v>159</v>
      </c>
      <c r="AU163" s="148" t="s">
        <v>124</v>
      </c>
      <c r="AY163" s="13" t="s">
        <v>117</v>
      </c>
      <c r="BE163" s="149">
        <f t="shared" si="24"/>
        <v>0</v>
      </c>
      <c r="BF163" s="149">
        <f t="shared" si="25"/>
        <v>0</v>
      </c>
      <c r="BG163" s="149">
        <f t="shared" si="26"/>
        <v>0</v>
      </c>
      <c r="BH163" s="149">
        <f t="shared" si="27"/>
        <v>0</v>
      </c>
      <c r="BI163" s="149">
        <f t="shared" si="28"/>
        <v>0</v>
      </c>
      <c r="BJ163" s="13" t="s">
        <v>124</v>
      </c>
      <c r="BK163" s="149">
        <f t="shared" si="29"/>
        <v>0</v>
      </c>
      <c r="BL163" s="13" t="s">
        <v>123</v>
      </c>
      <c r="BM163" s="148" t="s">
        <v>244</v>
      </c>
    </row>
    <row r="164" spans="2:65" s="1" customFormat="1" ht="24.15" customHeight="1" x14ac:dyDescent="0.2">
      <c r="B164" s="135"/>
      <c r="C164" s="136" t="s">
        <v>183</v>
      </c>
      <c r="D164" s="136" t="s">
        <v>119</v>
      </c>
      <c r="E164" s="137" t="s">
        <v>280</v>
      </c>
      <c r="F164" s="138" t="s">
        <v>281</v>
      </c>
      <c r="G164" s="139" t="s">
        <v>122</v>
      </c>
      <c r="H164" s="140">
        <v>6.5</v>
      </c>
      <c r="I164" s="141"/>
      <c r="J164" s="142">
        <f t="shared" si="20"/>
        <v>0</v>
      </c>
      <c r="K164" s="143"/>
      <c r="L164" s="28"/>
      <c r="M164" s="144" t="s">
        <v>1</v>
      </c>
      <c r="N164" s="145" t="s">
        <v>40</v>
      </c>
      <c r="P164" s="146">
        <f t="shared" si="21"/>
        <v>0</v>
      </c>
      <c r="Q164" s="146">
        <v>2.4322923076923102</v>
      </c>
      <c r="R164" s="146">
        <f t="shared" si="22"/>
        <v>15.809900000000017</v>
      </c>
      <c r="S164" s="146">
        <v>0</v>
      </c>
      <c r="T164" s="147">
        <f t="shared" si="23"/>
        <v>0</v>
      </c>
      <c r="AR164" s="148" t="s">
        <v>123</v>
      </c>
      <c r="AT164" s="148" t="s">
        <v>119</v>
      </c>
      <c r="AU164" s="148" t="s">
        <v>124</v>
      </c>
      <c r="AY164" s="13" t="s">
        <v>117</v>
      </c>
      <c r="BE164" s="149">
        <f t="shared" si="24"/>
        <v>0</v>
      </c>
      <c r="BF164" s="149">
        <f t="shared" si="25"/>
        <v>0</v>
      </c>
      <c r="BG164" s="149">
        <f t="shared" si="26"/>
        <v>0</v>
      </c>
      <c r="BH164" s="149">
        <f t="shared" si="27"/>
        <v>0</v>
      </c>
      <c r="BI164" s="149">
        <f t="shared" si="28"/>
        <v>0</v>
      </c>
      <c r="BJ164" s="13" t="s">
        <v>124</v>
      </c>
      <c r="BK164" s="149">
        <f t="shared" si="29"/>
        <v>0</v>
      </c>
      <c r="BL164" s="13" t="s">
        <v>123</v>
      </c>
      <c r="BM164" s="148" t="s">
        <v>247</v>
      </c>
    </row>
    <row r="165" spans="2:65" s="1" customFormat="1" ht="21.75" customHeight="1" x14ac:dyDescent="0.2">
      <c r="B165" s="135"/>
      <c r="C165" s="136" t="s">
        <v>248</v>
      </c>
      <c r="D165" s="136" t="s">
        <v>119</v>
      </c>
      <c r="E165" s="137" t="s">
        <v>332</v>
      </c>
      <c r="F165" s="138" t="s">
        <v>333</v>
      </c>
      <c r="G165" s="139" t="s">
        <v>239</v>
      </c>
      <c r="H165" s="140">
        <v>134.35</v>
      </c>
      <c r="I165" s="141"/>
      <c r="J165" s="142">
        <f t="shared" si="20"/>
        <v>0</v>
      </c>
      <c r="K165" s="143"/>
      <c r="L165" s="28"/>
      <c r="M165" s="144" t="s">
        <v>1</v>
      </c>
      <c r="N165" s="145" t="s">
        <v>40</v>
      </c>
      <c r="P165" s="146">
        <f t="shared" si="21"/>
        <v>0</v>
      </c>
      <c r="Q165" s="146">
        <v>0</v>
      </c>
      <c r="R165" s="146">
        <f t="shared" si="22"/>
        <v>0</v>
      </c>
      <c r="S165" s="146">
        <v>0</v>
      </c>
      <c r="T165" s="147">
        <f t="shared" si="23"/>
        <v>0</v>
      </c>
      <c r="AR165" s="148" t="s">
        <v>123</v>
      </c>
      <c r="AT165" s="148" t="s">
        <v>119</v>
      </c>
      <c r="AU165" s="148" t="s">
        <v>124</v>
      </c>
      <c r="AY165" s="13" t="s">
        <v>117</v>
      </c>
      <c r="BE165" s="149">
        <f t="shared" si="24"/>
        <v>0</v>
      </c>
      <c r="BF165" s="149">
        <f t="shared" si="25"/>
        <v>0</v>
      </c>
      <c r="BG165" s="149">
        <f t="shared" si="26"/>
        <v>0</v>
      </c>
      <c r="BH165" s="149">
        <f t="shared" si="27"/>
        <v>0</v>
      </c>
      <c r="BI165" s="149">
        <f t="shared" si="28"/>
        <v>0</v>
      </c>
      <c r="BJ165" s="13" t="s">
        <v>124</v>
      </c>
      <c r="BK165" s="149">
        <f t="shared" si="29"/>
        <v>0</v>
      </c>
      <c r="BL165" s="13" t="s">
        <v>123</v>
      </c>
      <c r="BM165" s="148" t="s">
        <v>251</v>
      </c>
    </row>
    <row r="166" spans="2:65" s="1" customFormat="1" ht="33" customHeight="1" x14ac:dyDescent="0.2">
      <c r="B166" s="135"/>
      <c r="C166" s="136" t="s">
        <v>186</v>
      </c>
      <c r="D166" s="136" t="s">
        <v>119</v>
      </c>
      <c r="E166" s="137" t="s">
        <v>334</v>
      </c>
      <c r="F166" s="138" t="s">
        <v>335</v>
      </c>
      <c r="G166" s="139" t="s">
        <v>151</v>
      </c>
      <c r="H166" s="140">
        <v>15293.65</v>
      </c>
      <c r="I166" s="141"/>
      <c r="J166" s="142">
        <f t="shared" si="20"/>
        <v>0</v>
      </c>
      <c r="K166" s="143"/>
      <c r="L166" s="28"/>
      <c r="M166" s="144" t="s">
        <v>1</v>
      </c>
      <c r="N166" s="145" t="s">
        <v>40</v>
      </c>
      <c r="P166" s="146">
        <f t="shared" si="21"/>
        <v>0</v>
      </c>
      <c r="Q166" s="146">
        <v>0</v>
      </c>
      <c r="R166" s="146">
        <f t="shared" si="22"/>
        <v>0</v>
      </c>
      <c r="S166" s="146">
        <v>0</v>
      </c>
      <c r="T166" s="147">
        <f t="shared" si="23"/>
        <v>0</v>
      </c>
      <c r="AR166" s="148" t="s">
        <v>123</v>
      </c>
      <c r="AT166" s="148" t="s">
        <v>119</v>
      </c>
      <c r="AU166" s="148" t="s">
        <v>124</v>
      </c>
      <c r="AY166" s="13" t="s">
        <v>117</v>
      </c>
      <c r="BE166" s="149">
        <f t="shared" si="24"/>
        <v>0</v>
      </c>
      <c r="BF166" s="149">
        <f t="shared" si="25"/>
        <v>0</v>
      </c>
      <c r="BG166" s="149">
        <f t="shared" si="26"/>
        <v>0</v>
      </c>
      <c r="BH166" s="149">
        <f t="shared" si="27"/>
        <v>0</v>
      </c>
      <c r="BI166" s="149">
        <f t="shared" si="28"/>
        <v>0</v>
      </c>
      <c r="BJ166" s="13" t="s">
        <v>124</v>
      </c>
      <c r="BK166" s="149">
        <f t="shared" si="29"/>
        <v>0</v>
      </c>
      <c r="BL166" s="13" t="s">
        <v>123</v>
      </c>
      <c r="BM166" s="148" t="s">
        <v>254</v>
      </c>
    </row>
    <row r="167" spans="2:65" s="1" customFormat="1" ht="33" customHeight="1" x14ac:dyDescent="0.2">
      <c r="B167" s="135"/>
      <c r="C167" s="136" t="s">
        <v>255</v>
      </c>
      <c r="D167" s="136" t="s">
        <v>119</v>
      </c>
      <c r="E167" s="137" t="s">
        <v>294</v>
      </c>
      <c r="F167" s="138" t="s">
        <v>295</v>
      </c>
      <c r="G167" s="139" t="s">
        <v>168</v>
      </c>
      <c r="H167" s="140">
        <v>8866.3989999999994</v>
      </c>
      <c r="I167" s="141"/>
      <c r="J167" s="142">
        <f t="shared" si="20"/>
        <v>0</v>
      </c>
      <c r="K167" s="143"/>
      <c r="L167" s="28"/>
      <c r="M167" s="161" t="s">
        <v>1</v>
      </c>
      <c r="N167" s="162" t="s">
        <v>40</v>
      </c>
      <c r="O167" s="163"/>
      <c r="P167" s="164">
        <f t="shared" si="21"/>
        <v>0</v>
      </c>
      <c r="Q167" s="164">
        <v>0</v>
      </c>
      <c r="R167" s="164">
        <f t="shared" si="22"/>
        <v>0</v>
      </c>
      <c r="S167" s="164">
        <v>0</v>
      </c>
      <c r="T167" s="165">
        <f t="shared" si="23"/>
        <v>0</v>
      </c>
      <c r="AR167" s="148" t="s">
        <v>123</v>
      </c>
      <c r="AT167" s="148" t="s">
        <v>119</v>
      </c>
      <c r="AU167" s="148" t="s">
        <v>124</v>
      </c>
      <c r="AY167" s="13" t="s">
        <v>117</v>
      </c>
      <c r="BE167" s="149">
        <f t="shared" si="24"/>
        <v>0</v>
      </c>
      <c r="BF167" s="149">
        <f t="shared" si="25"/>
        <v>0</v>
      </c>
      <c r="BG167" s="149">
        <f t="shared" si="26"/>
        <v>0</v>
      </c>
      <c r="BH167" s="149">
        <f t="shared" si="27"/>
        <v>0</v>
      </c>
      <c r="BI167" s="149">
        <f t="shared" si="28"/>
        <v>0</v>
      </c>
      <c r="BJ167" s="13" t="s">
        <v>124</v>
      </c>
      <c r="BK167" s="149">
        <f t="shared" si="29"/>
        <v>0</v>
      </c>
      <c r="BL167" s="13" t="s">
        <v>123</v>
      </c>
      <c r="BM167" s="148" t="s">
        <v>258</v>
      </c>
    </row>
    <row r="168" spans="2:65" s="1" customFormat="1" ht="6.9" customHeight="1" x14ac:dyDescent="0.2">
      <c r="B168" s="43"/>
      <c r="C168" s="44"/>
      <c r="D168" s="44"/>
      <c r="E168" s="44"/>
      <c r="F168" s="44"/>
      <c r="G168" s="44"/>
      <c r="H168" s="44"/>
      <c r="I168" s="44"/>
      <c r="J168" s="44"/>
      <c r="K168" s="44"/>
      <c r="L168" s="28"/>
    </row>
  </sheetData>
  <autoFilter ref="C122:K167" xr:uid="{00000000-0009-0000-0000-000002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6</vt:i4>
      </vt:variant>
    </vt:vector>
  </HeadingPairs>
  <TitlesOfParts>
    <vt:vector size="9" baseType="lpstr">
      <vt:lpstr>Rekapitulácia stavby</vt:lpstr>
      <vt:lpstr>3-24-1 - SO 01 CESTA (vet...</vt:lpstr>
      <vt:lpstr>3-24-2 - SO 01 CESTA (vet...</vt:lpstr>
      <vt:lpstr>'3-24-1 - SO 01 CESTA (vet...'!Názvy_tlače</vt:lpstr>
      <vt:lpstr>'3-24-2 - SO 01 CESTA (vet...'!Názvy_tlače</vt:lpstr>
      <vt:lpstr>'Rekapitulácia stavby'!Názvy_tlače</vt:lpstr>
      <vt:lpstr>'3-24-1 - SO 01 CESTA (vet...'!Oblasť_tlače</vt:lpstr>
      <vt:lpstr>'3-24-2 - SO 01 CESTA (vet...'!Oblasť_tlače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DESKTOP-FJ8P97R\Peter Vandriak</dc:creator>
  <cp:lastModifiedBy>MP PROFIT PB</cp:lastModifiedBy>
  <dcterms:created xsi:type="dcterms:W3CDTF">2024-06-07T08:54:32Z</dcterms:created>
  <dcterms:modified xsi:type="dcterms:W3CDTF">2024-09-26T06:48:53Z</dcterms:modified>
</cp:coreProperties>
</file>